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 activeTab="1"/>
  </bookViews>
  <sheets>
    <sheet name="Bacon" sheetId="1" r:id="rId1"/>
    <sheet name="Dugpunkt" sheetId="2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T31" i="1"/>
  <c r="A36" i="2"/>
  <c r="S4"/>
  <c r="B4" l="1"/>
  <c r="B11" i="1"/>
  <c r="P16"/>
  <c r="N44"/>
  <c r="AA10" i="2"/>
  <c r="AA7" s="1"/>
  <c r="Z10"/>
  <c r="Z7" s="1"/>
  <c r="Y10"/>
  <c r="Y7" s="1"/>
  <c r="X10"/>
  <c r="X7" s="1"/>
  <c r="F31" i="1"/>
  <c r="F30"/>
  <c r="W10" i="2"/>
  <c r="W7" s="1"/>
  <c r="V10"/>
  <c r="V7" s="1"/>
  <c r="U10"/>
  <c r="U7" s="1"/>
  <c r="T10"/>
  <c r="T7" s="1"/>
  <c r="S10"/>
  <c r="S7" s="1"/>
  <c r="R10"/>
  <c r="R7" s="1"/>
  <c r="Q10"/>
  <c r="Q7" s="1"/>
  <c r="P10"/>
  <c r="P7" s="1"/>
  <c r="O10"/>
  <c r="O7" s="1"/>
  <c r="N10"/>
  <c r="N7" s="1"/>
  <c r="M10"/>
  <c r="M7" s="1"/>
  <c r="L10"/>
  <c r="L7" s="1"/>
  <c r="K10"/>
  <c r="K7" s="1"/>
  <c r="J10"/>
  <c r="J7" s="1"/>
  <c r="I10"/>
  <c r="I7" s="1"/>
  <c r="H10"/>
  <c r="H7" s="1"/>
  <c r="G10"/>
  <c r="G7" s="1"/>
  <c r="F10"/>
  <c r="F7" s="1"/>
  <c r="E10"/>
  <c r="E7" s="1"/>
  <c r="D10"/>
  <c r="D7" s="1"/>
  <c r="C10"/>
  <c r="C7" s="1"/>
  <c r="C6"/>
  <c r="O6" s="1"/>
  <c r="P9" l="1"/>
  <c r="F32" i="1"/>
  <c r="C4" i="2"/>
  <c r="H30" i="1" s="1"/>
  <c r="L8" i="2"/>
  <c r="C9"/>
  <c r="Y9"/>
  <c r="O9"/>
  <c r="J8"/>
  <c r="K8"/>
  <c r="S2"/>
  <c r="W8"/>
  <c r="N9"/>
  <c r="Y8"/>
  <c r="V8"/>
  <c r="U8"/>
  <c r="H8"/>
  <c r="K9"/>
  <c r="S8"/>
  <c r="V9"/>
  <c r="R8"/>
  <c r="U9"/>
  <c r="AA9"/>
  <c r="Q8"/>
  <c r="T9"/>
  <c r="AA8"/>
  <c r="P8"/>
  <c r="S9"/>
  <c r="O8"/>
  <c r="Z8"/>
  <c r="M9"/>
  <c r="I8"/>
  <c r="L9"/>
  <c r="X9"/>
  <c r="T8"/>
  <c r="W9"/>
  <c r="X8"/>
  <c r="G8"/>
  <c r="J9"/>
  <c r="F8"/>
  <c r="I9"/>
  <c r="E8"/>
  <c r="H9"/>
  <c r="D8"/>
  <c r="G9"/>
  <c r="C8"/>
  <c r="F9"/>
  <c r="R9"/>
  <c r="Z9"/>
  <c r="N8"/>
  <c r="E9"/>
  <c r="Q9"/>
  <c r="S3"/>
  <c r="M8"/>
  <c r="D9"/>
  <c r="AA6"/>
  <c r="Q6"/>
  <c r="F6"/>
  <c r="Z6"/>
  <c r="X6"/>
  <c r="Y6"/>
  <c r="S6"/>
  <c r="R6"/>
  <c r="A29"/>
  <c r="E6"/>
  <c r="D6"/>
  <c r="N6"/>
  <c r="P6"/>
  <c r="M6"/>
  <c r="L6"/>
  <c r="K6"/>
  <c r="J6"/>
  <c r="W6"/>
  <c r="I6"/>
  <c r="V6"/>
  <c r="H6"/>
  <c r="U6"/>
  <c r="G6"/>
  <c r="T6"/>
  <c r="K31" i="1" l="1"/>
  <c r="N29"/>
  <c r="N25"/>
  <c r="N20"/>
  <c r="N17" l="1"/>
  <c r="M16"/>
  <c r="M15"/>
  <c r="O13"/>
  <c r="P11"/>
  <c r="N13"/>
  <c r="N12" s="1"/>
  <c r="M10"/>
  <c r="M9"/>
  <c r="M8"/>
</calcChain>
</file>

<file path=xl/sharedStrings.xml><?xml version="1.0" encoding="utf-8"?>
<sst xmlns="http://schemas.openxmlformats.org/spreadsheetml/2006/main" count="122" uniqueCount="91">
  <si>
    <t>Bacon lavet af RIBBENSTEG. Fremgangsmåde fra A til Z</t>
  </si>
  <si>
    <t>gram</t>
  </si>
  <si>
    <t>%</t>
  </si>
  <si>
    <t>Ja</t>
  </si>
  <si>
    <t>Nej</t>
  </si>
  <si>
    <t>Du skal vælge om du vil bruge Nitritsalt eller ej. Tast på pilen og  vælg Ja eller Nej i den gule celle.</t>
  </si>
  <si>
    <t>Hvis du vælger Ja, skal du også indsætte styrken i % på dit Nitritsalt. Normalt for Dansk Nitritsalt er 0,6%.</t>
  </si>
  <si>
    <t>Hvis du vælger at bruge Nitritsalt, skal du indsætte en grænseværdi i den gule celle.</t>
  </si>
  <si>
    <t>Nitritsalt fra Tyskland og Østrig er mellem 0,4% og 0,5%. Tast på pilen og  vælg styrken i den gule celle.</t>
  </si>
  <si>
    <t>Under 50 mg Nitrit per kg kød giver næsten ingen mening. Min anbefaling er ca. 100 mg/kg kød.</t>
  </si>
  <si>
    <t>Nitritsalt</t>
  </si>
  <si>
    <t>Køkkensalt</t>
  </si>
  <si>
    <t>Jeg har valgt vakuumsaltning og styrken bør ligge mellem 2,4% og 3,0%. Indtast din foretrækkende styrke.</t>
  </si>
  <si>
    <t>Salt i alt</t>
  </si>
  <si>
    <t xml:space="preserve">Køb en god ribbensteg uden ben med tilpas fedt, heller for meget fedt end for lidt fedt. For ikke at blive for tørt. </t>
  </si>
  <si>
    <t xml:space="preserve">Dette Regneark viser og beregner, hvordan man fremstiller BACON af en ribbensteg. Alle værdier indsættes i de gule celler og værdierne er: kg - g - mg - cm - % - døgn </t>
  </si>
  <si>
    <t>kg</t>
  </si>
  <si>
    <t>mg/kg</t>
  </si>
  <si>
    <t xml:space="preserve"> mg Nitrit per kg kød,  </t>
  </si>
  <si>
    <t>Vakuumsaltningsgrad:</t>
  </si>
  <si>
    <t>cm</t>
  </si>
  <si>
    <t>Mål højden på din steg og indsæt målet i cm i den gule celle.</t>
  </si>
  <si>
    <t>Vælger du at salte stegen med svær på: Ja eller Nej vælg</t>
  </si>
  <si>
    <t>døgn</t>
  </si>
  <si>
    <t>En gylden regel er, at saltet trænger 1 cm ind i kødet per døgn. Men med svær på kun fra den ene side.</t>
  </si>
  <si>
    <t>Tager man sværen af, trænger saltet ind fra begge sider, hvis vakuumposen vender jævnligt.</t>
  </si>
  <si>
    <t>Vælger du en Gourmentsaltning - 2,4% til 3,0% - kan man ikke oversalte sit kød.</t>
  </si>
  <si>
    <t>Man bør også vende vakuumposen 2 gange per døgn for ensartet saltning.</t>
  </si>
  <si>
    <t xml:space="preserve">Har du valgt en grænseværdi på </t>
  </si>
  <si>
    <t>Til brug af Nitritsalt</t>
  </si>
  <si>
    <t>Jeg er af den opfattelse, at man skal salte i mindst 3 til 4 døgn uanset, hvad resultatet i celle N17 siger.</t>
  </si>
  <si>
    <t>Efter endt saltning tages kødet ud af vakuumposen og skylles under koldt vand, tørres og vejes.</t>
  </si>
  <si>
    <t>Svind</t>
  </si>
  <si>
    <t>Tørre- og hærdningstiden</t>
  </si>
  <si>
    <t>En anden faktor er også, hvor længe skal kødet opbevares og ved hvilken temperatur efter det er røget.</t>
  </si>
  <si>
    <t>Tiden vil afhænge af tykkelsen på kødet, 3 til 7 dage vil være normalt for store stykker kød til bacon.</t>
  </si>
  <si>
    <t>Efter endt tørring og hærdning vejes kødet og vægten noteres.</t>
  </si>
  <si>
    <r>
      <t xml:space="preserve">Herefter skal kødet tørres og hærdes i køleskabet ved 5 </t>
    </r>
    <r>
      <rPr>
        <sz val="14"/>
        <color rgb="FF000000"/>
        <rFont val="Calibri"/>
        <family val="2"/>
      </rPr>
      <t>⁰</t>
    </r>
    <r>
      <rPr>
        <sz val="13.7"/>
        <color rgb="FF000000"/>
        <rFont val="Calibri"/>
        <family val="2"/>
      </rPr>
      <t>C med en luftfugtighed RH på 20 % til 30 %.</t>
    </r>
  </si>
  <si>
    <t>Er det skinker, som man behandler er tiden 3 til 7 uger, fordi de skal være langtidsholdbar i stue temperatur.</t>
  </si>
  <si>
    <t>Afpuds stegen for hinder og sener - der hvor benene har siddet - og fjern eventuelle lommer og hudflapper.</t>
  </si>
  <si>
    <r>
      <t xml:space="preserve">Saltnings tiden i køleskabet ved 5 </t>
    </r>
    <r>
      <rPr>
        <b/>
        <sz val="16"/>
        <color theme="1"/>
        <rFont val="Calibri"/>
        <family val="2"/>
      </rPr>
      <t>⁰</t>
    </r>
    <r>
      <rPr>
        <b/>
        <sz val="15.7"/>
        <color theme="1"/>
        <rFont val="Calibri"/>
        <family val="2"/>
      </rPr>
      <t xml:space="preserve">C </t>
    </r>
    <r>
      <rPr>
        <b/>
        <sz val="16"/>
        <color theme="1"/>
        <rFont val="Calibri"/>
        <family val="2"/>
        <scheme val="minor"/>
      </rPr>
      <t>beregnet i døgn:</t>
    </r>
  </si>
  <si>
    <t>Modning af kødet:</t>
  </si>
  <si>
    <t>Kold røgning:</t>
  </si>
  <si>
    <t>Efter endt kold røgning vejes kødet og vægten noteres.</t>
  </si>
  <si>
    <r>
      <t xml:space="preserve">Bacon koldrøges for bedre holdbarhed. En temperatur mellem 10 </t>
    </r>
    <r>
      <rPr>
        <sz val="14"/>
        <color theme="1"/>
        <rFont val="Calibri"/>
        <family val="2"/>
      </rPr>
      <t>⁰</t>
    </r>
    <r>
      <rPr>
        <sz val="13.7"/>
        <color theme="1"/>
        <rFont val="Calibri"/>
        <family val="2"/>
      </rPr>
      <t>C og 20 ⁰</t>
    </r>
    <r>
      <rPr>
        <sz val="13.45"/>
        <color theme="1"/>
        <rFont val="Calibri"/>
        <family val="2"/>
      </rPr>
      <t>C er en ideel temperatur.</t>
    </r>
  </si>
  <si>
    <r>
      <t>T [</t>
    </r>
    <r>
      <rPr>
        <b/>
        <sz val="14"/>
        <color theme="1"/>
        <rFont val="Calibri"/>
        <family val="2"/>
      </rPr>
      <t>°C]</t>
    </r>
  </si>
  <si>
    <t>RH [%]</t>
  </si>
  <si>
    <r>
      <t>TD [</t>
    </r>
    <r>
      <rPr>
        <b/>
        <sz val="14"/>
        <color theme="1"/>
        <rFont val="Calibri"/>
        <family val="2"/>
      </rPr>
      <t>°C]</t>
    </r>
  </si>
  <si>
    <r>
      <t xml:space="preserve">Temperatur [T </t>
    </r>
    <r>
      <rPr>
        <b/>
        <sz val="14"/>
        <color rgb="FFFF0000"/>
        <rFont val="Calibri"/>
        <family val="2"/>
      </rPr>
      <t xml:space="preserve">°C]     </t>
    </r>
  </si>
  <si>
    <t xml:space="preserve"> °C</t>
  </si>
  <si>
    <t xml:space="preserve">Relative Fugtighed [RH %]                </t>
  </si>
  <si>
    <r>
      <t xml:space="preserve">Dugpunkt [TD </t>
    </r>
    <r>
      <rPr>
        <b/>
        <sz val="14"/>
        <color rgb="FF00B050"/>
        <rFont val="Calibri"/>
        <family val="2"/>
      </rPr>
      <t>°C]</t>
    </r>
  </si>
  <si>
    <r>
      <t xml:space="preserve">Udarbejdet af Jørgen Walter </t>
    </r>
    <r>
      <rPr>
        <b/>
        <sz val="16"/>
        <color indexed="8"/>
        <rFont val="Calibri"/>
        <family val="2"/>
      </rPr>
      <t>©</t>
    </r>
  </si>
  <si>
    <t xml:space="preserve">www.walter-lystfisker.dk </t>
  </si>
  <si>
    <t>walter</t>
  </si>
  <si>
    <t>COPYRIGHT © 2014</t>
  </si>
  <si>
    <t>Reg. Nr. 1400</t>
  </si>
  <si>
    <r>
      <t>Beregn dugpunktet i din røgeovn, når du kender temperatur [</t>
    </r>
    <r>
      <rPr>
        <sz val="18"/>
        <color theme="1"/>
        <rFont val="Calibri"/>
        <family val="2"/>
      </rPr>
      <t xml:space="preserve">°C] </t>
    </r>
    <r>
      <rPr>
        <sz val="18"/>
        <color theme="1"/>
        <rFont val="Calibri"/>
        <family val="2"/>
        <scheme val="minor"/>
      </rPr>
      <t>og relativ luftfugtighed  RH [%]</t>
    </r>
  </si>
  <si>
    <r>
      <t>T [</t>
    </r>
    <r>
      <rPr>
        <sz val="14"/>
        <color theme="1"/>
        <rFont val="Calibri"/>
        <family val="2"/>
      </rPr>
      <t>°C]</t>
    </r>
  </si>
  <si>
    <r>
      <t>TD [</t>
    </r>
    <r>
      <rPr>
        <sz val="14"/>
        <color theme="1"/>
        <rFont val="Calibri"/>
        <family val="2"/>
      </rPr>
      <t>°C]</t>
    </r>
  </si>
  <si>
    <t>Temperatur i røgeovnen</t>
  </si>
  <si>
    <t>Luftfugtighed i røgeovnen</t>
  </si>
  <si>
    <t>Dugpunktet i røgeovnen</t>
  </si>
  <si>
    <r>
      <rPr>
        <sz val="14"/>
        <color theme="1"/>
        <rFont val="Calibri"/>
        <family val="2"/>
      </rPr>
      <t>⁰</t>
    </r>
    <r>
      <rPr>
        <sz val="13.7"/>
        <color theme="1"/>
        <rFont val="Calibri"/>
        <family val="2"/>
      </rPr>
      <t>C</t>
    </r>
  </si>
  <si>
    <r>
      <t xml:space="preserve">T </t>
    </r>
    <r>
      <rPr>
        <sz val="14"/>
        <rFont val="Calibri"/>
        <family val="2"/>
      </rPr>
      <t>°C</t>
    </r>
    <r>
      <rPr>
        <sz val="14"/>
        <rFont val="Calibri"/>
        <family val="2"/>
        <scheme val="minor"/>
      </rPr>
      <t>: =               243,04*(((17.625*TD)/(243.04+TD))-LN(RH/100))/(17.625+LN(RH/100)-((17.625*TD)/(243.04+TD))) =</t>
    </r>
  </si>
  <si>
    <t>RH %: =            100*(EXP((17.625*TD)/(243,04+TD))/EXP((17.625*T)/(243.04+T))) =</t>
  </si>
  <si>
    <r>
      <t xml:space="preserve">TD </t>
    </r>
    <r>
      <rPr>
        <sz val="14"/>
        <rFont val="Calibri"/>
        <family val="2"/>
      </rPr>
      <t>°C</t>
    </r>
    <r>
      <rPr>
        <sz val="14"/>
        <rFont val="Calibri"/>
        <family val="2"/>
        <scheme val="minor"/>
      </rPr>
      <t>: =            243.04*(LN(RH/100)+((17.625*T)/(243.04+T)))/(17.625-LN(RH/100)-((17.625*T)/(243.04+T))) =</t>
    </r>
  </si>
  <si>
    <r>
      <t xml:space="preserve">Dugpunktet TD </t>
    </r>
    <r>
      <rPr>
        <b/>
        <sz val="16"/>
        <color theme="1"/>
        <rFont val="Calibri"/>
        <family val="2"/>
      </rPr>
      <t xml:space="preserve">°C </t>
    </r>
    <r>
      <rPr>
        <b/>
        <sz val="16"/>
        <color theme="1"/>
        <rFont val="Calibri"/>
        <family val="2"/>
        <scheme val="minor"/>
      </rPr>
      <t xml:space="preserve">(f) af Temperaturen T </t>
    </r>
    <r>
      <rPr>
        <b/>
        <sz val="16"/>
        <color theme="1"/>
        <rFont val="Calibri"/>
        <family val="2"/>
      </rPr>
      <t>°C og RH %</t>
    </r>
  </si>
  <si>
    <t>Dugpunktet TD [°C] er den temperatur, som luft skal afkøles til for at blive mættet med vanddamp, forudsat konstant lufttryk og vandindhold.</t>
  </si>
  <si>
    <t>Når luften afkøles under dugpunktet, reduceres fugtkapaciteten, og luftbåren vanddamp kondenseres til dannelse af flydende vand kendt som kondensering.</t>
  </si>
  <si>
    <t>A hair tension dial hygrometer with a nonlinear scale.</t>
  </si>
  <si>
    <t>Man læser ofte på fb, hvor meget "Røgerne" går op i Max temperatur i deres røgeovn men næsten aldrig, hvor meget Min temperaturen må være. Det er yderst vigtigt ikke at røge sine madvarer under dugpunktet TD [°C] i røgeovnen.</t>
  </si>
  <si>
    <t>Ved dugpunktet TD [°C]  kondenserer vanddampen sig på de indvendige sider i røgeovnen samt på overfladen af madvarerne. Flydende vand og røg giver løbesod, som ikke just er rart at spise. Kontroller derfor i den kolde tid temperaturen T [°C]</t>
  </si>
  <si>
    <t>og luftfugtigheden RH [%] i din røgeovn, inden du begynder på kold røgning. Køb et termometer samt et hygrometer - måske begge to i samme enhed - så du kan indføre tallene i regnearket og beregne dugpunktet TD [°C].</t>
  </si>
  <si>
    <t>Ovenfor viste eksempel var for vinteren 2022/2023, hvor vi skulle røge bacon. Dugpunktet ligger meget nært den aktuelle temperatur fordi luftfugtigheden er så høj. Vi tændte op i begge ender på spiralen og ventede 1 time inden madvarerne kom ind.</t>
  </si>
  <si>
    <r>
      <t xml:space="preserve">Da var temperaturen steget til ca. 10 </t>
    </r>
    <r>
      <rPr>
        <sz val="14"/>
        <color theme="1"/>
        <rFont val="Calibri"/>
        <family val="2"/>
      </rPr>
      <t>⁰</t>
    </r>
    <r>
      <rPr>
        <sz val="13.7"/>
        <color theme="1"/>
        <rFont val="Calibri"/>
        <family val="2"/>
      </rPr>
      <t>C. Luftfugtigheden blev ikke målt, da instrumentet ikke kan tåle røg.  Men skal jeg regne baglæns vil luftfugtigheden RH [%] være 64%, dugpunktet TD [°C] 3,5 ⁰</t>
    </r>
    <r>
      <rPr>
        <sz val="13.45"/>
        <color theme="1"/>
        <rFont val="Calibri"/>
        <family val="2"/>
      </rPr>
      <t>C og temperaturen T [°C] 10 ⁰C.</t>
    </r>
  </si>
  <si>
    <t xml:space="preserve">Wish - Shopping på den sjove måde </t>
  </si>
  <si>
    <t>Alt efter, hvad man har røget, vil en modningstid på 14 til 28 døgn være et godt udgangspunkt. Hertil skal man bruge et køleskab, der holder en temperatur på 5 °C døgnet rundt og en luftfugtighed RH på 20 %.</t>
  </si>
  <si>
    <r>
      <t>NB:</t>
    </r>
    <r>
      <rPr>
        <sz val="14"/>
        <color rgb="FF000000"/>
        <rFont val="Calibri"/>
        <family val="2"/>
        <scheme val="minor"/>
      </rPr>
      <t> Du må ikke forveksle modning af røgede, færdige produkter med modning af ferskt kød. Her er den optimale temperatur 1 °C til 3 °C døgnet rundt og en luftfugtighed RH på 80 %.</t>
    </r>
  </si>
  <si>
    <t>Så kan kødet holde sig længst og saften fra kødet fordamper ikke for hurtigt.</t>
  </si>
  <si>
    <t>Efter endt modning af kødet vejes kødet og vægten noteres.</t>
  </si>
  <si>
    <t>For bacon skal vi ende med et svind mellem 20% og 25% efter modning af kødet.</t>
  </si>
  <si>
    <t>For skinker skal vi ende med et svind mellem 30% og 35% efter modning af kødet.</t>
  </si>
  <si>
    <t>Fødevarestyrelsen i Danmark sætter MAX grænsen til 180 mg Nitrit per kg kød som en restværdi.</t>
  </si>
  <si>
    <t>Hvis celle N6 ændres fra Ja til Nej eller omvendt  -  så husk også at ændre celle N7 tilsvarende                                     så det stemmer med 0,0% og 0,4% - 0,5% - 0,6%</t>
  </si>
  <si>
    <t>Hvis celle P11 = 0 tast 0 ind i celle N11</t>
  </si>
  <si>
    <r>
      <t xml:space="preserve">27 ⁰C er absolut MAX for kold røgning. MIN temperaturen er 3 </t>
    </r>
    <r>
      <rPr>
        <sz val="14"/>
        <color theme="1"/>
        <rFont val="Calibri"/>
        <family val="2"/>
      </rPr>
      <t>⁰</t>
    </r>
    <r>
      <rPr>
        <sz val="13.7"/>
        <color theme="1"/>
        <rFont val="Calibri"/>
        <family val="2"/>
      </rPr>
      <t xml:space="preserve">C over </t>
    </r>
    <r>
      <rPr>
        <sz val="14"/>
        <color theme="1"/>
        <rFont val="Calibri"/>
        <family val="2"/>
        <scheme val="minor"/>
      </rPr>
      <t xml:space="preserve"> dugpunktet. Se eksempel herunder.</t>
    </r>
  </si>
  <si>
    <r>
      <t xml:space="preserve"> ⁰</t>
    </r>
    <r>
      <rPr>
        <sz val="13.7"/>
        <color theme="1"/>
        <rFont val="Calibri"/>
        <family val="2"/>
      </rPr>
      <t>C</t>
    </r>
  </si>
  <si>
    <t xml:space="preserve">Hygrometer / Termometer - Mäter luftfuktighet &amp; temperatur 0444 | 41 | Fyndiq </t>
  </si>
  <si>
    <t xml:space="preserve">MIN røgetemperatur er = Dugtemp + 3 ⁰C = </t>
  </si>
  <si>
    <t>Hygrometer/Termometer fra FYNDIQ til 69,00 kr. Hurtig og sikker levering</t>
  </si>
</sst>
</file>

<file path=xl/styles.xml><?xml version="1.0" encoding="utf-8"?>
<styleSheet xmlns="http://schemas.openxmlformats.org/spreadsheetml/2006/main">
  <numFmts count="4">
    <numFmt numFmtId="44" formatCode="_ &quot;kr.&quot;\ * #,##0.00_ ;_ &quot;kr.&quot;\ * \-#,##0.00_ ;_ &quot;kr.&quot;\ * &quot;-&quot;??_ ;_ @_ "/>
    <numFmt numFmtId="164" formatCode="0.0%"/>
    <numFmt numFmtId="165" formatCode="0.0"/>
    <numFmt numFmtId="166" formatCode="_ * #,##0.000_ ;_ * \-#,##0.000_ ;_ * &quot;-&quot;???_ ;_ @_ 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4" tint="0.79998168889431442"/>
      <name val="Calibri"/>
      <family val="2"/>
      <scheme val="minor"/>
    </font>
    <font>
      <sz val="14"/>
      <color rgb="FF000000"/>
      <name val="Calibri"/>
      <family val="2"/>
    </font>
    <font>
      <sz val="14"/>
      <color rgb="FF000000"/>
      <name val="Calibri"/>
      <family val="2"/>
      <scheme val="minor"/>
    </font>
    <font>
      <sz val="13.7"/>
      <color rgb="FF000000"/>
      <name val="Calibri"/>
      <family val="2"/>
    </font>
    <font>
      <b/>
      <sz val="16"/>
      <color theme="1"/>
      <name val="Calibri"/>
      <family val="2"/>
    </font>
    <font>
      <b/>
      <sz val="15.7"/>
      <color theme="1"/>
      <name val="Calibri"/>
      <family val="2"/>
    </font>
    <font>
      <sz val="14"/>
      <color theme="1"/>
      <name val="Calibri"/>
      <family val="2"/>
    </font>
    <font>
      <sz val="13.7"/>
      <color theme="1"/>
      <name val="Calibri"/>
      <family val="2"/>
    </font>
    <font>
      <sz val="13.45"/>
      <color theme="1"/>
      <name val="Calibri"/>
      <family val="2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18"/>
      <color rgb="FF00B050"/>
      <name val="Calibri"/>
      <family val="2"/>
      <scheme val="minor"/>
    </font>
    <font>
      <sz val="14"/>
      <name val="Calibri"/>
      <family val="2"/>
      <scheme val="minor"/>
    </font>
    <font>
      <u/>
      <sz val="16"/>
      <color theme="10"/>
      <name val="Calibri"/>
      <family val="2"/>
    </font>
    <font>
      <b/>
      <sz val="14"/>
      <color rgb="FF0F10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rgb="FFFF0000"/>
      <name val="Calibri"/>
      <family val="2"/>
    </font>
    <font>
      <b/>
      <sz val="14"/>
      <color rgb="FF00B050"/>
      <name val="Calibri"/>
      <family val="2"/>
    </font>
    <font>
      <b/>
      <sz val="16"/>
      <color indexed="8"/>
      <name val="Calibri"/>
      <family val="2"/>
    </font>
    <font>
      <sz val="14"/>
      <name val="Calibri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5" borderId="0" xfId="0" applyFont="1" applyFill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10" fontId="4" fillId="4" borderId="0" xfId="1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" fontId="2" fillId="3" borderId="0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6" fillId="7" borderId="4" xfId="0" applyFont="1" applyFill="1" applyBorder="1" applyAlignment="1">
      <alignment vertical="center"/>
    </xf>
    <xf numFmtId="0" fontId="2" fillId="7" borderId="0" xfId="0" applyFont="1" applyFill="1" applyBorder="1" applyAlignment="1">
      <alignment vertical="center"/>
    </xf>
    <xf numFmtId="0" fontId="2" fillId="7" borderId="5" xfId="0" applyFont="1" applyFill="1" applyBorder="1" applyAlignment="1">
      <alignment vertical="center"/>
    </xf>
    <xf numFmtId="0" fontId="2" fillId="7" borderId="4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vertical="center"/>
    </xf>
    <xf numFmtId="0" fontId="2" fillId="8" borderId="0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/>
    </xf>
    <xf numFmtId="0" fontId="6" fillId="9" borderId="4" xfId="0" applyFont="1" applyFill="1" applyBorder="1" applyAlignment="1">
      <alignment vertical="center"/>
    </xf>
    <xf numFmtId="0" fontId="2" fillId="9" borderId="0" xfId="0" applyFont="1" applyFill="1" applyBorder="1" applyAlignment="1">
      <alignment vertical="center"/>
    </xf>
    <xf numFmtId="0" fontId="2" fillId="9" borderId="5" xfId="0" applyFont="1" applyFill="1" applyBorder="1" applyAlignment="1">
      <alignment vertical="center"/>
    </xf>
    <xf numFmtId="9" fontId="2" fillId="3" borderId="0" xfId="0" applyNumberFormat="1" applyFont="1" applyFill="1" applyBorder="1" applyAlignment="1">
      <alignment horizontal="center" vertical="center"/>
    </xf>
    <xf numFmtId="0" fontId="9" fillId="8" borderId="4" xfId="0" applyFont="1" applyFill="1" applyBorder="1"/>
    <xf numFmtId="0" fontId="2" fillId="8" borderId="4" xfId="0" applyFont="1" applyFill="1" applyBorder="1" applyAlignment="1">
      <alignment vertical="center"/>
    </xf>
    <xf numFmtId="0" fontId="2" fillId="8" borderId="0" xfId="0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2" fillId="7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2" fillId="7" borderId="0" xfId="0" applyFont="1" applyFill="1" applyBorder="1" applyAlignment="1" applyProtection="1">
      <alignment vertical="center"/>
    </xf>
    <xf numFmtId="166" fontId="6" fillId="7" borderId="0" xfId="0" applyNumberFormat="1" applyFont="1" applyFill="1" applyBorder="1" applyAlignment="1" applyProtection="1">
      <alignment vertical="center"/>
    </xf>
    <xf numFmtId="0" fontId="17" fillId="7" borderId="0" xfId="0" applyFont="1" applyFill="1" applyBorder="1" applyAlignment="1" applyProtection="1">
      <alignment horizontal="center" vertical="center"/>
    </xf>
    <xf numFmtId="0" fontId="25" fillId="7" borderId="0" xfId="0" applyFont="1" applyFill="1" applyBorder="1" applyAlignment="1" applyProtection="1">
      <alignment horizontal="center" vertical="center"/>
    </xf>
    <xf numFmtId="0" fontId="20" fillId="7" borderId="0" xfId="0" applyFont="1" applyFill="1" applyBorder="1" applyAlignment="1" applyProtection="1">
      <alignment vertical="center"/>
    </xf>
    <xf numFmtId="0" fontId="5" fillId="7" borderId="0" xfId="0" applyFont="1" applyFill="1" applyBorder="1" applyAlignment="1" applyProtection="1">
      <alignment vertical="center"/>
    </xf>
    <xf numFmtId="0" fontId="21" fillId="7" borderId="0" xfId="0" applyFont="1" applyFill="1" applyBorder="1" applyAlignment="1" applyProtection="1">
      <alignment vertical="center"/>
    </xf>
    <xf numFmtId="0" fontId="25" fillId="7" borderId="0" xfId="0" applyFont="1" applyFill="1" applyBorder="1" applyAlignment="1" applyProtection="1">
      <alignment vertical="center"/>
    </xf>
    <xf numFmtId="0" fontId="18" fillId="7" borderId="0" xfId="0" applyFont="1" applyFill="1" applyBorder="1" applyAlignment="1" applyProtection="1">
      <alignment vertical="center"/>
    </xf>
    <xf numFmtId="0" fontId="19" fillId="7" borderId="0" xfId="0" applyFont="1" applyFill="1" applyBorder="1" applyAlignment="1" applyProtection="1">
      <alignment vertical="center"/>
    </xf>
    <xf numFmtId="0" fontId="16" fillId="7" borderId="0" xfId="0" applyFont="1" applyFill="1" applyBorder="1" applyAlignment="1" applyProtection="1">
      <alignment vertical="center"/>
    </xf>
    <xf numFmtId="2" fontId="16" fillId="7" borderId="0" xfId="0" applyNumberFormat="1" applyFont="1" applyFill="1" applyBorder="1" applyAlignment="1" applyProtection="1">
      <alignment vertical="center"/>
    </xf>
    <xf numFmtId="0" fontId="20" fillId="7" borderId="0" xfId="0" applyFont="1" applyFill="1" applyBorder="1" applyAlignment="1" applyProtection="1">
      <alignment horizontal="center" vertical="center"/>
    </xf>
    <xf numFmtId="0" fontId="5" fillId="7" borderId="0" xfId="0" applyFont="1" applyFill="1" applyBorder="1" applyAlignment="1" applyProtection="1">
      <alignment horizontal="center" vertical="center"/>
    </xf>
    <xf numFmtId="2" fontId="21" fillId="7" borderId="0" xfId="0" applyNumberFormat="1" applyFont="1" applyFill="1" applyBorder="1" applyAlignment="1" applyProtection="1">
      <alignment horizontal="center" vertical="center"/>
    </xf>
    <xf numFmtId="2" fontId="2" fillId="7" borderId="0" xfId="0" quotePrefix="1" applyNumberFormat="1" applyFont="1" applyFill="1" applyBorder="1" applyAlignment="1" applyProtection="1">
      <alignment horizontal="center" vertical="center"/>
    </xf>
    <xf numFmtId="165" fontId="2" fillId="7" borderId="0" xfId="0" applyNumberFormat="1" applyFont="1" applyFill="1" applyBorder="1" applyAlignment="1" applyProtection="1">
      <alignment horizontal="center" vertical="center"/>
    </xf>
    <xf numFmtId="0" fontId="23" fillId="7" borderId="0" xfId="2" applyFont="1" applyFill="1" applyBorder="1" applyAlignment="1" applyProtection="1"/>
    <xf numFmtId="2" fontId="2" fillId="7" borderId="0" xfId="0" applyNumberFormat="1" applyFont="1" applyFill="1" applyBorder="1" applyAlignment="1" applyProtection="1">
      <alignment vertical="center"/>
    </xf>
    <xf numFmtId="0" fontId="24" fillId="7" borderId="0" xfId="0" applyFont="1" applyFill="1" applyBorder="1" applyAlignment="1" applyProtection="1">
      <alignment horizontal="center" vertical="center"/>
    </xf>
    <xf numFmtId="0" fontId="17" fillId="7" borderId="4" xfId="0" applyFont="1" applyFill="1" applyBorder="1" applyAlignment="1" applyProtection="1">
      <alignment horizontal="center" vertical="center"/>
    </xf>
    <xf numFmtId="0" fontId="2" fillId="7" borderId="5" xfId="0" applyFont="1" applyFill="1" applyBorder="1" applyAlignment="1" applyProtection="1">
      <alignment vertical="center"/>
    </xf>
    <xf numFmtId="0" fontId="20" fillId="7" borderId="4" xfId="0" applyFont="1" applyFill="1" applyBorder="1" applyAlignment="1" applyProtection="1">
      <alignment horizontal="left" vertical="center"/>
    </xf>
    <xf numFmtId="0" fontId="13" fillId="7" borderId="5" xfId="0" applyFont="1" applyFill="1" applyBorder="1" applyAlignment="1" applyProtection="1">
      <alignment horizontal="center" vertical="center"/>
    </xf>
    <xf numFmtId="0" fontId="5" fillId="7" borderId="4" xfId="0" applyFont="1" applyFill="1" applyBorder="1" applyAlignment="1" applyProtection="1">
      <alignment horizontal="left" vertical="center"/>
    </xf>
    <xf numFmtId="0" fontId="2" fillId="7" borderId="5" xfId="0" applyFont="1" applyFill="1" applyBorder="1" applyAlignment="1" applyProtection="1">
      <alignment horizontal="center" vertical="center"/>
    </xf>
    <xf numFmtId="0" fontId="21" fillId="7" borderId="4" xfId="0" applyFont="1" applyFill="1" applyBorder="1" applyAlignment="1" applyProtection="1">
      <alignment horizontal="left" vertical="center"/>
    </xf>
    <xf numFmtId="0" fontId="2" fillId="7" borderId="4" xfId="0" applyFont="1" applyFill="1" applyBorder="1" applyAlignment="1" applyProtection="1">
      <alignment vertical="center"/>
    </xf>
    <xf numFmtId="0" fontId="27" fillId="7" borderId="4" xfId="0" applyFont="1" applyFill="1" applyBorder="1" applyAlignment="1" applyProtection="1">
      <alignment vertical="center"/>
    </xf>
    <xf numFmtId="0" fontId="25" fillId="7" borderId="4" xfId="0" applyFont="1" applyFill="1" applyBorder="1" applyAlignment="1" applyProtection="1">
      <alignment vertical="center"/>
    </xf>
    <xf numFmtId="0" fontId="2" fillId="7" borderId="6" xfId="0" applyFont="1" applyFill="1" applyBorder="1" applyAlignment="1" applyProtection="1">
      <alignment vertical="center"/>
    </xf>
    <xf numFmtId="0" fontId="2" fillId="7" borderId="7" xfId="0" applyFont="1" applyFill="1" applyBorder="1" applyAlignment="1" applyProtection="1">
      <alignment vertical="center"/>
    </xf>
    <xf numFmtId="0" fontId="2" fillId="7" borderId="8" xfId="0" applyFont="1" applyFill="1" applyBorder="1" applyAlignment="1" applyProtection="1">
      <alignment vertical="center"/>
    </xf>
    <xf numFmtId="0" fontId="6" fillId="7" borderId="0" xfId="0" applyFont="1" applyFill="1" applyBorder="1" applyAlignment="1" applyProtection="1">
      <alignment vertical="center"/>
    </xf>
    <xf numFmtId="44" fontId="2" fillId="0" borderId="0" xfId="3" applyFont="1" applyAlignment="1" applyProtection="1">
      <alignment vertical="center"/>
    </xf>
    <xf numFmtId="0" fontId="2" fillId="9" borderId="4" xfId="0" applyFont="1" applyFill="1" applyBorder="1" applyAlignment="1">
      <alignment horizontal="left" vertical="center"/>
    </xf>
    <xf numFmtId="0" fontId="2" fillId="9" borderId="4" xfId="0" applyFont="1" applyFill="1" applyBorder="1" applyAlignment="1" applyProtection="1">
      <alignment horizontal="left" vertical="center"/>
    </xf>
    <xf numFmtId="0" fontId="13" fillId="9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2" fillId="9" borderId="4" xfId="0" applyNumberFormat="1" applyFont="1" applyFill="1" applyBorder="1" applyAlignment="1">
      <alignment horizontal="left" vertical="center"/>
    </xf>
    <xf numFmtId="165" fontId="2" fillId="9" borderId="0" xfId="0" applyNumberFormat="1" applyFont="1" applyFill="1" applyBorder="1" applyAlignment="1">
      <alignment horizontal="center" vertical="center"/>
    </xf>
    <xf numFmtId="0" fontId="2" fillId="9" borderId="4" xfId="0" applyFont="1" applyFill="1" applyBorder="1" applyAlignment="1" applyProtection="1">
      <alignment vertical="center"/>
    </xf>
    <xf numFmtId="0" fontId="2" fillId="9" borderId="4" xfId="0" applyFont="1" applyFill="1" applyBorder="1" applyAlignment="1">
      <alignment vertical="center"/>
    </xf>
    <xf numFmtId="1" fontId="20" fillId="3" borderId="0" xfId="0" applyNumberFormat="1" applyFont="1" applyFill="1" applyBorder="1" applyAlignment="1">
      <alignment horizontal="center" vertical="center"/>
    </xf>
    <xf numFmtId="2" fontId="20" fillId="3" borderId="0" xfId="0" applyNumberFormat="1" applyFont="1" applyFill="1" applyBorder="1" applyAlignment="1">
      <alignment horizontal="center" vertical="center"/>
    </xf>
    <xf numFmtId="0" fontId="25" fillId="9" borderId="0" xfId="0" applyFont="1" applyFill="1" applyBorder="1" applyAlignment="1">
      <alignment vertical="center"/>
    </xf>
    <xf numFmtId="0" fontId="2" fillId="11" borderId="0" xfId="0" applyFont="1" applyFill="1" applyBorder="1" applyAlignment="1">
      <alignment vertical="center"/>
    </xf>
    <xf numFmtId="0" fontId="6" fillId="11" borderId="4" xfId="0" applyFont="1" applyFill="1" applyBorder="1" applyAlignment="1">
      <alignment vertical="center"/>
    </xf>
    <xf numFmtId="0" fontId="2" fillId="11" borderId="5" xfId="0" applyFont="1" applyFill="1" applyBorder="1" applyAlignment="1">
      <alignment vertical="center"/>
    </xf>
    <xf numFmtId="0" fontId="2" fillId="11" borderId="4" xfId="0" applyFont="1" applyFill="1" applyBorder="1" applyAlignment="1">
      <alignment vertical="center"/>
    </xf>
    <xf numFmtId="0" fontId="2" fillId="11" borderId="6" xfId="0" applyFont="1" applyFill="1" applyBorder="1" applyAlignment="1">
      <alignment vertical="center"/>
    </xf>
    <xf numFmtId="0" fontId="2" fillId="11" borderId="7" xfId="0" applyFont="1" applyFill="1" applyBorder="1" applyAlignment="1">
      <alignment vertical="center"/>
    </xf>
    <xf numFmtId="0" fontId="2" fillId="5" borderId="0" xfId="0" applyNumberFormat="1" applyFont="1" applyFill="1" applyAlignment="1">
      <alignment vertical="center"/>
    </xf>
    <xf numFmtId="0" fontId="2" fillId="11" borderId="8" xfId="0" applyFont="1" applyFill="1" applyBorder="1" applyAlignment="1">
      <alignment vertical="center"/>
    </xf>
    <xf numFmtId="0" fontId="9" fillId="11" borderId="4" xfId="0" applyFont="1" applyFill="1" applyBorder="1"/>
    <xf numFmtId="0" fontId="35" fillId="11" borderId="4" xfId="0" applyFont="1" applyFill="1" applyBorder="1"/>
    <xf numFmtId="0" fontId="2" fillId="2" borderId="0" xfId="0" applyFont="1" applyFill="1" applyBorder="1" applyAlignment="1" applyProtection="1">
      <alignment horizontal="center" vertical="center"/>
      <protection locked="0"/>
    </xf>
    <xf numFmtId="164" fontId="2" fillId="2" borderId="0" xfId="1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1" fontId="5" fillId="2" borderId="0" xfId="0" applyNumberFormat="1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7" borderId="0" xfId="0" applyFont="1" applyFill="1" applyAlignment="1">
      <alignment vertical="center"/>
    </xf>
    <xf numFmtId="0" fontId="20" fillId="4" borderId="0" xfId="0" applyFont="1" applyFill="1" applyBorder="1" applyAlignment="1">
      <alignment vertical="center"/>
    </xf>
    <xf numFmtId="2" fontId="36" fillId="7" borderId="0" xfId="0" applyNumberFormat="1" applyFont="1" applyFill="1" applyBorder="1" applyAlignment="1" applyProtection="1">
      <alignment horizontal="center" vertical="center"/>
    </xf>
    <xf numFmtId="2" fontId="17" fillId="7" borderId="0" xfId="0" applyNumberFormat="1" applyFont="1" applyFill="1" applyBorder="1" applyAlignment="1" applyProtection="1">
      <alignment horizontal="center" vertical="center"/>
    </xf>
    <xf numFmtId="165" fontId="25" fillId="7" borderId="0" xfId="0" quotePrefix="1" applyNumberFormat="1" applyFont="1" applyFill="1" applyBorder="1" applyAlignment="1" applyProtection="1">
      <alignment horizontal="center" vertical="center"/>
    </xf>
    <xf numFmtId="165" fontId="25" fillId="7" borderId="0" xfId="0" applyNumberFormat="1" applyFont="1" applyFill="1" applyBorder="1" applyAlignment="1" applyProtection="1">
      <alignment horizontal="center" vertical="center"/>
    </xf>
    <xf numFmtId="2" fontId="7" fillId="7" borderId="0" xfId="0" applyNumberFormat="1" applyFont="1" applyFill="1" applyBorder="1" applyAlignment="1" applyProtection="1">
      <alignment horizontal="center" vertical="center"/>
    </xf>
    <xf numFmtId="0" fontId="22" fillId="0" borderId="0" xfId="2" applyAlignment="1" applyProtection="1"/>
    <xf numFmtId="166" fontId="6" fillId="5" borderId="0" xfId="0" applyNumberFormat="1" applyFont="1" applyFill="1" applyBorder="1" applyAlignment="1" applyProtection="1">
      <alignment horizontal="center" vertical="center"/>
    </xf>
    <xf numFmtId="0" fontId="26" fillId="5" borderId="0" xfId="2" applyFont="1" applyFill="1" applyBorder="1" applyAlignment="1" applyProtection="1">
      <alignment horizontal="center" vertical="center"/>
    </xf>
    <xf numFmtId="0" fontId="28" fillId="5" borderId="0" xfId="0" applyFont="1" applyFill="1" applyBorder="1" applyAlignment="1" applyProtection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0" fillId="9" borderId="0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8" fillId="3" borderId="8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3" fillId="0" borderId="0" xfId="2" applyFont="1" applyFill="1" applyAlignment="1" applyProtection="1">
      <alignment horizontal="center"/>
    </xf>
    <xf numFmtId="0" fontId="16" fillId="7" borderId="1" xfId="0" applyFont="1" applyFill="1" applyBorder="1" applyAlignment="1" applyProtection="1">
      <alignment horizontal="center" vertical="center"/>
    </xf>
    <xf numFmtId="0" fontId="16" fillId="7" borderId="2" xfId="0" applyFont="1" applyFill="1" applyBorder="1" applyAlignment="1" applyProtection="1">
      <alignment horizontal="center" vertical="center"/>
    </xf>
    <xf numFmtId="0" fontId="16" fillId="7" borderId="3" xfId="0" applyFont="1" applyFill="1" applyBorder="1" applyAlignment="1" applyProtection="1">
      <alignment horizontal="center" vertical="center"/>
    </xf>
    <xf numFmtId="166" fontId="6" fillId="7" borderId="0" xfId="0" applyNumberFormat="1" applyFont="1" applyFill="1" applyBorder="1" applyAlignment="1" applyProtection="1">
      <alignment horizontal="center" vertical="center"/>
    </xf>
    <xf numFmtId="0" fontId="26" fillId="7" borderId="0" xfId="2" applyFont="1" applyFill="1" applyBorder="1" applyAlignment="1" applyProtection="1">
      <alignment horizontal="center" vertical="center"/>
    </xf>
    <xf numFmtId="0" fontId="28" fillId="7" borderId="0" xfId="0" applyFont="1" applyFill="1" applyBorder="1" applyAlignment="1" applyProtection="1">
      <alignment horizontal="center" vertical="center"/>
    </xf>
    <xf numFmtId="0" fontId="24" fillId="7" borderId="4" xfId="0" applyFont="1" applyFill="1" applyBorder="1" applyAlignment="1" applyProtection="1">
      <alignment horizontal="center" vertical="center"/>
    </xf>
    <xf numFmtId="0" fontId="24" fillId="7" borderId="0" xfId="0" applyFont="1" applyFill="1" applyBorder="1" applyAlignment="1" applyProtection="1">
      <alignment horizontal="center" vertical="center"/>
    </xf>
    <xf numFmtId="0" fontId="25" fillId="7" borderId="0" xfId="0" applyFont="1" applyFill="1" applyBorder="1" applyAlignment="1" applyProtection="1">
      <alignment horizontal="center" vertical="center"/>
    </xf>
    <xf numFmtId="0" fontId="24" fillId="7" borderId="5" xfId="0" applyFont="1" applyFill="1" applyBorder="1" applyAlignment="1" applyProtection="1">
      <alignment horizontal="center" vertical="center"/>
    </xf>
  </cellXfs>
  <cellStyles count="4">
    <cellStyle name="Hyperlink" xfId="2" builtinId="8"/>
    <cellStyle name="Normal" xfId="0" builtinId="0"/>
    <cellStyle name="Procent" xfId="1" builtinId="5"/>
    <cellStyle name="Valuta" xfId="3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Dugpunktet TD [°C] (f) af Temperaturen T [°C] og RH [%]</a:t>
            </a:r>
          </a:p>
        </c:rich>
      </c:tx>
      <c:layout>
        <c:manualLayout>
          <c:xMode val="edge"/>
          <c:yMode val="edge"/>
          <c:x val="0.28808980626471176"/>
          <c:y val="4.9271040435289445E-2"/>
        </c:manualLayout>
      </c:layout>
    </c:title>
    <c:plotArea>
      <c:layout>
        <c:manualLayout>
          <c:layoutTarget val="inner"/>
          <c:xMode val="edge"/>
          <c:yMode val="edge"/>
          <c:x val="8.7208514853486699E-2"/>
          <c:y val="0.13864345005654791"/>
          <c:w val="0.71016903413060062"/>
          <c:h val="0.73161905981264541"/>
        </c:manualLayout>
      </c:layout>
      <c:lineChart>
        <c:grouping val="standard"/>
        <c:ser>
          <c:idx val="0"/>
          <c:order val="0"/>
          <c:tx>
            <c:strRef>
              <c:f>Dugpunkt!$A$6</c:f>
              <c:strCache>
                <c:ptCount val="1"/>
                <c:pt idx="0">
                  <c:v>Relative Fugtighed [RH %]                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</c:marker>
          <c:dLbls>
            <c:txPr>
              <a:bodyPr/>
              <a:lstStyle/>
              <a:p>
                <a:pPr>
                  <a:defRPr sz="1400">
                    <a:solidFill>
                      <a:srgbClr val="0070C0"/>
                    </a:solidFill>
                  </a:defRPr>
                </a:pPr>
                <a:endParaRPr lang="da-DK"/>
              </a:p>
            </c:txPr>
            <c:dLblPos val="t"/>
            <c:showVal val="1"/>
          </c:dLbls>
          <c:cat>
            <c:numRef>
              <c:f>Dugpunkt!$C$5:$AA$5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Dugpunkt!$C$6:$AA$6</c:f>
              <c:numCache>
                <c:formatCode>General</c:formatCode>
                <c:ptCount val="25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</c:numCache>
            </c:numRef>
          </c:val>
        </c:ser>
        <c:marker val="1"/>
        <c:axId val="130119168"/>
        <c:axId val="130121088"/>
      </c:lineChart>
      <c:lineChart>
        <c:grouping val="standard"/>
        <c:ser>
          <c:idx val="1"/>
          <c:order val="1"/>
          <c:tx>
            <c:strRef>
              <c:f>Dugpunkt!$A$7</c:f>
              <c:strCache>
                <c:ptCount val="1"/>
                <c:pt idx="0">
                  <c:v>Dugpunkt [TD °C]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tar"/>
            <c:size val="7"/>
            <c:spPr>
              <a:ln w="12700"/>
            </c:spPr>
          </c:marker>
          <c:dLbls>
            <c:numFmt formatCode="#,##0.0" sourceLinked="0"/>
            <c:txPr>
              <a:bodyPr/>
              <a:lstStyle/>
              <a:p>
                <a:pPr>
                  <a:defRPr sz="1400">
                    <a:solidFill>
                      <a:srgbClr val="00B050"/>
                    </a:solidFill>
                  </a:defRPr>
                </a:pPr>
                <a:endParaRPr lang="da-DK"/>
              </a:p>
            </c:txPr>
            <c:dLblPos val="b"/>
            <c:showVal val="1"/>
          </c:dLbls>
          <c:cat>
            <c:numRef>
              <c:f>Dugpunkt!$C$5:$W$5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Dugpunkt!$C$7:$AA$7</c:f>
              <c:numCache>
                <c:formatCode>0.00</c:formatCode>
                <c:ptCount val="25"/>
                <c:pt idx="0">
                  <c:v>-3</c:v>
                </c:pt>
                <c:pt idx="1">
                  <c:v>-2.1</c:v>
                </c:pt>
                <c:pt idx="2">
                  <c:v>-1.1000000000000001</c:v>
                </c:pt>
                <c:pt idx="3">
                  <c:v>-0.1</c:v>
                </c:pt>
                <c:pt idx="4">
                  <c:v>0.9</c:v>
                </c:pt>
                <c:pt idx="5">
                  <c:v>1.8</c:v>
                </c:pt>
                <c:pt idx="6">
                  <c:v>2.8</c:v>
                </c:pt>
                <c:pt idx="7">
                  <c:v>3.8</c:v>
                </c:pt>
                <c:pt idx="8">
                  <c:v>4.8</c:v>
                </c:pt>
                <c:pt idx="9">
                  <c:v>5.7</c:v>
                </c:pt>
                <c:pt idx="10">
                  <c:v>6.7</c:v>
                </c:pt>
                <c:pt idx="11">
                  <c:v>7.7</c:v>
                </c:pt>
                <c:pt idx="12">
                  <c:v>8.6999999999999993</c:v>
                </c:pt>
                <c:pt idx="13">
                  <c:v>9.6</c:v>
                </c:pt>
                <c:pt idx="14">
                  <c:v>10.6</c:v>
                </c:pt>
                <c:pt idx="15">
                  <c:v>11.6</c:v>
                </c:pt>
                <c:pt idx="16">
                  <c:v>12.6</c:v>
                </c:pt>
                <c:pt idx="17">
                  <c:v>13.5</c:v>
                </c:pt>
                <c:pt idx="18">
                  <c:v>14.5</c:v>
                </c:pt>
                <c:pt idx="19">
                  <c:v>15.5</c:v>
                </c:pt>
                <c:pt idx="20">
                  <c:v>16.399999999999999</c:v>
                </c:pt>
                <c:pt idx="21">
                  <c:v>17.399999999999999</c:v>
                </c:pt>
                <c:pt idx="22">
                  <c:v>18.399999999999999</c:v>
                </c:pt>
                <c:pt idx="23">
                  <c:v>19.399999999999999</c:v>
                </c:pt>
                <c:pt idx="24">
                  <c:v>20.3</c:v>
                </c:pt>
              </c:numCache>
            </c:numRef>
          </c:val>
        </c:ser>
        <c:marker val="1"/>
        <c:axId val="130153472"/>
        <c:axId val="130151936"/>
      </c:lineChart>
      <c:catAx>
        <c:axId val="130119168"/>
        <c:scaling>
          <c:orientation val="minMax"/>
        </c:scaling>
        <c:axPos val="b"/>
        <c:majorGridlines/>
        <c:title>
          <c:tx>
            <c:strRef>
              <c:f>[1]Diagram!$A$5</c:f>
              <c:strCache>
                <c:ptCount val="1"/>
                <c:pt idx="0">
                  <c:v>Temperatur [T °C]     </c:v>
                </c:pt>
              </c:strCache>
            </c:strRef>
          </c:tx>
          <c:layout>
            <c:manualLayout>
              <c:xMode val="edge"/>
              <c:yMode val="edge"/>
              <c:x val="0.8342833164663197"/>
              <c:y val="0.88718477531585416"/>
            </c:manualLayout>
          </c:layout>
          <c:txPr>
            <a:bodyPr/>
            <a:lstStyle/>
            <a:p>
              <a:pPr>
                <a:defRPr sz="1600" baseline="0">
                  <a:solidFill>
                    <a:srgbClr val="FF0000"/>
                  </a:solidFill>
                </a:defRPr>
              </a:pPr>
              <a:endParaRPr lang="da-DK"/>
            </a:p>
          </c:txPr>
        </c:title>
        <c:numFmt formatCode="General" sourceLinked="1"/>
        <c:majorTickMark val="none"/>
        <c:tickLblPos val="low"/>
        <c:txPr>
          <a:bodyPr rot="0" vert="horz"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0121088"/>
        <c:crosses val="autoZero"/>
        <c:auto val="1"/>
        <c:lblAlgn val="ctr"/>
        <c:lblOffset val="100"/>
        <c:tickLblSkip val="1"/>
        <c:tickMarkSkip val="1"/>
      </c:catAx>
      <c:valAx>
        <c:axId val="130121088"/>
        <c:scaling>
          <c:orientation val="minMax"/>
        </c:scaling>
        <c:axPos val="l"/>
        <c:majorGridlines/>
        <c:title>
          <c:tx>
            <c:strRef>
              <c:f>[1]Diagram!$A$5:$A$7</c:f>
              <c:strCache>
                <c:ptCount val="1"/>
                <c:pt idx="0">
                  <c:v>Temperatur [T °C]      Relative Fugtighed [RH %]                 Dugpunkt [TD °C]</c:v>
                </c:pt>
              </c:strCache>
            </c:strRef>
          </c:tx>
          <c:layout>
            <c:manualLayout>
              <c:xMode val="edge"/>
              <c:yMode val="edge"/>
              <c:x val="1.3310855034808404E-2"/>
              <c:y val="0.15466175002772609"/>
            </c:manualLayout>
          </c:layout>
          <c:txPr>
            <a:bodyPr/>
            <a:lstStyle/>
            <a:p>
              <a:pPr>
                <a:defRPr sz="1400">
                  <a:solidFill>
                    <a:sysClr val="windowText" lastClr="000000"/>
                  </a:solidFill>
                </a:defRPr>
              </a:pPr>
              <a:endParaRPr lang="da-DK"/>
            </a:p>
          </c:txPr>
        </c:title>
        <c:numFmt formatCode="General" sourceLinked="1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70C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0119168"/>
        <c:crosses val="autoZero"/>
        <c:crossBetween val="midCat"/>
        <c:majorUnit val="10"/>
        <c:minorUnit val="2"/>
      </c:valAx>
      <c:valAx>
        <c:axId val="130151936"/>
        <c:scaling>
          <c:orientation val="minMax"/>
        </c:scaling>
        <c:axPos val="r"/>
        <c:majorGridlines/>
        <c:numFmt formatCode="0.0" sourceLinked="0"/>
        <c:tickLblPos val="nextTo"/>
        <c:txPr>
          <a:bodyPr/>
          <a:lstStyle/>
          <a:p>
            <a:pPr>
              <a:defRPr sz="1200" b="1" baseline="0">
                <a:solidFill>
                  <a:srgbClr val="00B050"/>
                </a:solidFill>
              </a:defRPr>
            </a:pPr>
            <a:endParaRPr lang="da-DK"/>
          </a:p>
        </c:txPr>
        <c:crossAx val="130153472"/>
        <c:crosses val="max"/>
        <c:crossBetween val="between"/>
        <c:majorUnit val="2"/>
        <c:minorUnit val="1"/>
      </c:valAx>
      <c:catAx>
        <c:axId val="130153472"/>
        <c:scaling>
          <c:orientation val="minMax"/>
        </c:scaling>
        <c:delete val="1"/>
        <c:axPos val="b"/>
        <c:numFmt formatCode="General" sourceLinked="1"/>
        <c:tickLblPos val="none"/>
        <c:crossAx val="130151936"/>
        <c:crosses val="autoZero"/>
        <c:auto val="1"/>
        <c:lblAlgn val="ctr"/>
        <c:lblOffset val="100"/>
      </c:cat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>
                <a:solidFill>
                  <a:srgbClr val="0070C0"/>
                </a:solidFill>
              </a:defRPr>
            </a:pPr>
            <a:endParaRPr lang="da-DK"/>
          </a:p>
        </c:txPr>
      </c:legendEntry>
      <c:legendEntry>
        <c:idx val="1"/>
        <c:txPr>
          <a:bodyPr/>
          <a:lstStyle/>
          <a:p>
            <a:pPr>
              <a:defRPr sz="1200" b="1">
                <a:solidFill>
                  <a:srgbClr val="00B050"/>
                </a:solidFill>
              </a:defRPr>
            </a:pPr>
            <a:endParaRPr lang="da-DK"/>
          </a:p>
        </c:txPr>
      </c:legendEntry>
      <c:layout>
        <c:manualLayout>
          <c:xMode val="edge"/>
          <c:yMode val="edge"/>
          <c:x val="0.84055482828914374"/>
          <c:y val="9.6699164857061148E-2"/>
          <c:w val="0.15448237813556936"/>
          <c:h val="0.65807874994481064"/>
        </c:manualLayout>
      </c:layout>
      <c:txPr>
        <a:bodyPr/>
        <a:lstStyle/>
        <a:p>
          <a:pPr>
            <a:defRPr sz="1200" b="1">
              <a:solidFill>
                <a:srgbClr val="0070C0"/>
              </a:solidFill>
            </a:defRPr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0.75000000000001421" l="0.70000000000000062" r="0.70000000000000062" t="0.7500000000000142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canary.contestimg.wish.com/api/image/fetch?contest_id=618261f288a6275dd631d848&amp;w=175&amp;h=175" TargetMode="Externa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106912</xdr:colOff>
      <xdr:row>10</xdr:row>
      <xdr:rowOff>19245</xdr:rowOff>
    </xdr:from>
    <xdr:to>
      <xdr:col>27</xdr:col>
      <xdr:colOff>49762</xdr:colOff>
      <xdr:row>34</xdr:row>
      <xdr:rowOff>257370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42</xdr:row>
      <xdr:rowOff>0</xdr:rowOff>
    </xdr:from>
    <xdr:to>
      <xdr:col>6</xdr:col>
      <xdr:colOff>571501</xdr:colOff>
      <xdr:row>58</xdr:row>
      <xdr:rowOff>219076</xdr:rowOff>
    </xdr:to>
    <xdr:pic>
      <xdr:nvPicPr>
        <xdr:cNvPr id="1027" name="Picture 3" descr="https://upload.wikimedia.org/wikipedia/commons/thumb/e/e9/Haar-Hygrometer.jpg/220px-Haar-Hygrometer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6325" y="10639425"/>
          <a:ext cx="4029076" cy="402907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13</xdr:col>
      <xdr:colOff>561975</xdr:colOff>
      <xdr:row>58</xdr:row>
      <xdr:rowOff>180975</xdr:rowOff>
    </xdr:to>
    <xdr:pic>
      <xdr:nvPicPr>
        <xdr:cNvPr id="4" name="Billede 3"/>
        <xdr:cNvPicPr/>
      </xdr:nvPicPr>
      <xdr:blipFill>
        <a:blip xmlns:r="http://schemas.openxmlformats.org/officeDocument/2006/relationships" r:link="rId3" cstate="print">
          <a:extLst>
            <a:ext uri="{28A0092B-C50C-407E-A947-70E740481C1C}">
              <a14:useLocalDpi xmlns="" xmlns:lc="http://schemas.openxmlformats.org/drawingml/2006/lockedCanvas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639425"/>
          <a:ext cx="3648075" cy="39909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369322</xdr:colOff>
      <xdr:row>42</xdr:row>
      <xdr:rowOff>0</xdr:rowOff>
    </xdr:from>
    <xdr:to>
      <xdr:col>23</xdr:col>
      <xdr:colOff>597922</xdr:colOff>
      <xdr:row>58</xdr:row>
      <xdr:rowOff>0</xdr:rowOff>
    </xdr:to>
    <xdr:pic>
      <xdr:nvPicPr>
        <xdr:cNvPr id="1025" name="Picture 1" descr="temp_hyg_0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69271" y="10691327"/>
          <a:ext cx="5739493" cy="3887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ugpunkt%20i%20k&#248;leska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agram"/>
    </sheetNames>
    <sheetDataSet>
      <sheetData sheetId="0">
        <row r="5">
          <cell r="A5" t="str">
            <v xml:space="preserve">Temperatur [T °C]     </v>
          </cell>
        </row>
        <row r="6">
          <cell r="A6" t="str">
            <v xml:space="preserve">Relative Fugtighed [RH %]                </v>
          </cell>
        </row>
        <row r="7">
          <cell r="A7" t="str">
            <v>Dugpunkt [TD °C]</v>
          </cell>
        </row>
      </sheetData>
    </sheetDataSet>
  </externalBook>
</externalLink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alter-lystfisker.dk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ish.com/" TargetMode="External"/><Relationship Id="rId2" Type="http://schemas.openxmlformats.org/officeDocument/2006/relationships/hyperlink" Target="http://www.walter-lystfisker.dk/" TargetMode="External"/><Relationship Id="rId1" Type="http://schemas.openxmlformats.org/officeDocument/2006/relationships/hyperlink" Target="http://www.walter-lystfisker.dk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fyndiq.se/produkt/hygrometer-termometer-mater-luftfuktighet-temperatur-27e939c3dbac4ad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7"/>
  <sheetViews>
    <sheetView zoomScale="98" zoomScaleNormal="98" workbookViewId="0">
      <selection activeCell="F32" sqref="F32"/>
    </sheetView>
  </sheetViews>
  <sheetFormatPr defaultRowHeight="18.75"/>
  <cols>
    <col min="1" max="1" width="2.85546875" style="1" customWidth="1"/>
    <col min="2" max="26" width="10.7109375" style="1" customWidth="1"/>
    <col min="27" max="27" width="2.7109375" style="1" customWidth="1"/>
    <col min="28" max="16384" width="9.140625" style="1"/>
  </cols>
  <sheetData>
    <row r="1" spans="1:27" s="2" customFormat="1" ht="30" customHeight="1">
      <c r="A1" s="3"/>
      <c r="B1" s="121" t="s">
        <v>0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3"/>
      <c r="AA1" s="3"/>
    </row>
    <row r="2" spans="1:27" s="2" customFormat="1" ht="24" customHeight="1">
      <c r="A2" s="3"/>
      <c r="B2" s="129" t="s">
        <v>15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1"/>
      <c r="AA2" s="3"/>
    </row>
    <row r="3" spans="1:27" s="2" customFormat="1" ht="20.100000000000001" customHeight="1">
      <c r="A3" s="3"/>
      <c r="B3" s="11" t="s">
        <v>19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6"/>
      <c r="AA3" s="3"/>
    </row>
    <row r="4" spans="1:27" s="2" customFormat="1" ht="20.100000000000001" customHeight="1">
      <c r="A4" s="3"/>
      <c r="B4" s="124" t="s">
        <v>14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89">
        <v>1</v>
      </c>
      <c r="O4" s="31" t="s">
        <v>16</v>
      </c>
      <c r="P4" s="5" t="s">
        <v>39</v>
      </c>
      <c r="Q4" s="5"/>
      <c r="R4" s="5"/>
      <c r="S4" s="5"/>
      <c r="T4" s="5"/>
      <c r="U4" s="5"/>
      <c r="V4" s="5"/>
      <c r="W4" s="5"/>
      <c r="X4" s="5"/>
      <c r="Y4" s="5"/>
      <c r="Z4" s="6"/>
      <c r="AA4" s="3"/>
    </row>
    <row r="5" spans="1:27" s="2" customFormat="1" ht="20.100000000000001" customHeight="1">
      <c r="A5" s="3"/>
      <c r="B5" s="4" t="s">
        <v>12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90">
        <v>2.4E-2</v>
      </c>
      <c r="O5" s="31" t="s">
        <v>2</v>
      </c>
      <c r="P5" s="5"/>
      <c r="Q5" s="5"/>
      <c r="R5" s="5"/>
      <c r="S5" s="5"/>
      <c r="T5" s="5"/>
      <c r="U5" s="5"/>
      <c r="V5" s="5"/>
      <c r="W5" s="5"/>
      <c r="X5" s="5"/>
      <c r="Y5" s="5"/>
      <c r="Z5" s="6"/>
      <c r="AA5" s="3"/>
    </row>
    <row r="6" spans="1:27" s="2" customFormat="1" ht="20.100000000000001" customHeight="1">
      <c r="A6" s="3"/>
      <c r="B6" s="4" t="s">
        <v>5</v>
      </c>
      <c r="C6" s="5"/>
      <c r="D6" s="5"/>
      <c r="E6" s="5"/>
      <c r="F6" s="5"/>
      <c r="G6" s="5"/>
      <c r="H6" s="5"/>
      <c r="I6" s="5"/>
      <c r="J6" s="5"/>
      <c r="K6" s="5"/>
      <c r="L6" s="5"/>
      <c r="M6" s="7" t="s">
        <v>3</v>
      </c>
      <c r="N6" s="89" t="s">
        <v>3</v>
      </c>
      <c r="O6" s="107" t="s">
        <v>29</v>
      </c>
      <c r="P6" s="107"/>
      <c r="Q6" s="132" t="s">
        <v>84</v>
      </c>
      <c r="R6" s="132"/>
      <c r="S6" s="132"/>
      <c r="T6" s="132"/>
      <c r="U6" s="132"/>
      <c r="V6" s="132"/>
      <c r="W6" s="132"/>
      <c r="X6" s="132"/>
      <c r="Y6" s="132"/>
      <c r="Z6" s="133"/>
      <c r="AA6" s="3"/>
    </row>
    <row r="7" spans="1:27" s="2" customFormat="1" ht="20.100000000000001" customHeight="1">
      <c r="A7" s="3"/>
      <c r="B7" s="4" t="s">
        <v>6</v>
      </c>
      <c r="C7" s="5"/>
      <c r="D7" s="5"/>
      <c r="E7" s="5"/>
      <c r="F7" s="5"/>
      <c r="G7" s="5"/>
      <c r="H7" s="5"/>
      <c r="I7" s="5"/>
      <c r="J7" s="5"/>
      <c r="K7" s="5"/>
      <c r="L7" s="5"/>
      <c r="M7" s="7" t="s">
        <v>4</v>
      </c>
      <c r="N7" s="90">
        <v>6.0000000000000001E-3</v>
      </c>
      <c r="O7" s="31" t="s">
        <v>2</v>
      </c>
      <c r="P7" s="5"/>
      <c r="Q7" s="132"/>
      <c r="R7" s="132"/>
      <c r="S7" s="132"/>
      <c r="T7" s="132"/>
      <c r="U7" s="132"/>
      <c r="V7" s="132"/>
      <c r="W7" s="132"/>
      <c r="X7" s="132"/>
      <c r="Y7" s="132"/>
      <c r="Z7" s="133"/>
      <c r="AA7" s="3"/>
    </row>
    <row r="8" spans="1:27" s="2" customFormat="1" ht="20.100000000000001" customHeight="1">
      <c r="A8" s="3"/>
      <c r="B8" s="4" t="s">
        <v>8</v>
      </c>
      <c r="C8" s="5"/>
      <c r="D8" s="5"/>
      <c r="E8" s="5"/>
      <c r="F8" s="5"/>
      <c r="G8" s="5"/>
      <c r="H8" s="5"/>
      <c r="I8" s="5"/>
      <c r="J8" s="5"/>
      <c r="K8" s="5"/>
      <c r="L8" s="5"/>
      <c r="M8" s="8">
        <f>IF($N$6="Ja",0.4%,0)</f>
        <v>4.0000000000000001E-3</v>
      </c>
      <c r="N8" s="5"/>
      <c r="O8" s="5"/>
      <c r="P8" s="5"/>
      <c r="Q8" s="132"/>
      <c r="R8" s="132"/>
      <c r="S8" s="132"/>
      <c r="T8" s="132"/>
      <c r="U8" s="132"/>
      <c r="V8" s="132"/>
      <c r="W8" s="132"/>
      <c r="X8" s="132"/>
      <c r="Y8" s="132"/>
      <c r="Z8" s="133"/>
      <c r="AA8" s="3"/>
    </row>
    <row r="9" spans="1:27" s="2" customFormat="1" ht="20.100000000000001" customHeight="1">
      <c r="A9" s="3"/>
      <c r="B9" s="4" t="s">
        <v>7</v>
      </c>
      <c r="C9" s="5"/>
      <c r="D9" s="5"/>
      <c r="E9" s="5"/>
      <c r="F9" s="5"/>
      <c r="G9" s="5"/>
      <c r="H9" s="5"/>
      <c r="I9" s="5"/>
      <c r="J9" s="5"/>
      <c r="K9" s="5"/>
      <c r="L9" s="5"/>
      <c r="M9" s="8">
        <f>IF($N$6="Ja",0.5%,0)</f>
        <v>5.0000000000000001E-3</v>
      </c>
      <c r="N9" s="91">
        <v>100</v>
      </c>
      <c r="O9" s="31" t="s">
        <v>17</v>
      </c>
      <c r="P9" s="5" t="s">
        <v>83</v>
      </c>
      <c r="Q9" s="5"/>
      <c r="R9" s="5"/>
      <c r="S9" s="5"/>
      <c r="T9" s="5"/>
      <c r="U9" s="5"/>
      <c r="V9" s="5"/>
      <c r="W9" s="5"/>
      <c r="X9" s="5"/>
      <c r="Y9" s="5"/>
      <c r="Z9" s="6"/>
      <c r="AA9" s="3"/>
    </row>
    <row r="10" spans="1:27" s="2" customFormat="1" ht="20.100000000000001" customHeight="1">
      <c r="A10" s="3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8">
        <f>IF($N$6="Ja",0.6%,0)</f>
        <v>6.0000000000000001E-3</v>
      </c>
      <c r="N10" s="5"/>
      <c r="O10" s="5"/>
      <c r="P10" s="5" t="s">
        <v>9</v>
      </c>
      <c r="Q10" s="5"/>
      <c r="R10" s="5"/>
      <c r="S10" s="5"/>
      <c r="T10" s="5"/>
      <c r="U10" s="5"/>
      <c r="V10" s="5"/>
      <c r="W10" s="5"/>
      <c r="X10" s="5"/>
      <c r="Y10" s="5"/>
      <c r="Z10" s="6"/>
      <c r="AA10" s="3"/>
    </row>
    <row r="11" spans="1:27" s="2" customFormat="1" ht="20.100000000000001" customHeight="1">
      <c r="A11" s="3"/>
      <c r="B11" s="127" t="str">
        <f>CONCATENATE(T11,N9,Q11,"skal du foretage en                                                                hvad - hvis analyse på celle P11 med hensyn til celle N11, så P11 = N9 = ",N9)</f>
        <v>Har du valgt en grænseværdi på 100 mg Nitrit per kg kød,  skal du foretage en                                                                hvad - hvis analyse på celle P11 med hensyn til celle N11, så P11 = N9 = 100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6" t="s">
        <v>10</v>
      </c>
      <c r="M11" s="126"/>
      <c r="N11" s="92">
        <v>16.666666666666668</v>
      </c>
      <c r="O11" s="31" t="s">
        <v>1</v>
      </c>
      <c r="P11" s="93">
        <f>(N11*N7*1000)/N4</f>
        <v>100</v>
      </c>
      <c r="Q11" s="32" t="s">
        <v>18</v>
      </c>
      <c r="R11" s="5"/>
      <c r="S11" s="5"/>
      <c r="T11" s="12" t="s">
        <v>28</v>
      </c>
      <c r="U11" s="5"/>
      <c r="V11" s="5"/>
      <c r="W11" s="5"/>
      <c r="X11" s="5"/>
      <c r="Y11" s="5"/>
      <c r="Z11" s="6"/>
      <c r="AA11" s="3"/>
    </row>
    <row r="12" spans="1:27" s="2" customFormat="1" ht="20.100000000000001" customHeight="1">
      <c r="A12" s="3"/>
      <c r="B12" s="127"/>
      <c r="C12" s="128"/>
      <c r="D12" s="128"/>
      <c r="E12" s="128"/>
      <c r="F12" s="128"/>
      <c r="G12" s="128"/>
      <c r="H12" s="128"/>
      <c r="I12" s="128"/>
      <c r="J12" s="128"/>
      <c r="K12" s="128"/>
      <c r="L12" s="107" t="s">
        <v>11</v>
      </c>
      <c r="M12" s="107"/>
      <c r="N12" s="10">
        <f>N13-N11</f>
        <v>7.3333333333333321</v>
      </c>
      <c r="O12" s="31" t="s">
        <v>1</v>
      </c>
      <c r="P12" s="96" t="s">
        <v>85</v>
      </c>
      <c r="Q12" s="5"/>
      <c r="R12" s="5"/>
      <c r="S12" s="5"/>
      <c r="T12" s="5"/>
      <c r="U12" s="5"/>
      <c r="V12" s="5"/>
      <c r="W12" s="5"/>
      <c r="X12" s="5"/>
      <c r="Y12" s="5"/>
      <c r="Z12" s="6"/>
      <c r="AA12" s="3"/>
    </row>
    <row r="13" spans="1:27" s="2" customFormat="1" ht="20.100000000000001" customHeight="1">
      <c r="A13" s="3"/>
      <c r="B13" s="127"/>
      <c r="C13" s="128"/>
      <c r="D13" s="128"/>
      <c r="E13" s="128"/>
      <c r="F13" s="128"/>
      <c r="G13" s="128"/>
      <c r="H13" s="128"/>
      <c r="I13" s="128"/>
      <c r="J13" s="128"/>
      <c r="K13" s="128"/>
      <c r="L13" s="107" t="s">
        <v>13</v>
      </c>
      <c r="M13" s="107"/>
      <c r="N13" s="9">
        <f>N4*N5*1000</f>
        <v>24</v>
      </c>
      <c r="O13" s="32" t="str">
        <f>CONCATENATE(" gram salt i alt skal bruges til den mængde kød, som angivet i celle N4 for at opnå, den valgte saltningsstyrke.")</f>
        <v xml:space="preserve"> gram salt i alt skal bruges til den mængde kød, som angivet i celle N4 for at opnå, den valgte saltningsstyrke.</v>
      </c>
      <c r="P13" s="5"/>
      <c r="Q13" s="31"/>
      <c r="R13" s="5"/>
      <c r="S13" s="5"/>
      <c r="T13" s="5"/>
      <c r="U13" s="5"/>
      <c r="V13" s="5"/>
      <c r="W13" s="5"/>
      <c r="X13" s="5"/>
      <c r="Y13" s="5"/>
      <c r="Z13" s="6"/>
      <c r="AA13" s="3"/>
    </row>
    <row r="14" spans="1:27" s="2" customFormat="1" ht="20.100000000000001" customHeight="1">
      <c r="A14" s="3"/>
      <c r="B14" s="13" t="s">
        <v>40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  <c r="AA14" s="3"/>
    </row>
    <row r="15" spans="1:27" s="2" customFormat="1" ht="20.100000000000001" customHeight="1">
      <c r="A15" s="3"/>
      <c r="B15" s="16" t="s">
        <v>21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7">
        <f>CEILING($N$15/2,1)</f>
        <v>4</v>
      </c>
      <c r="N15" s="89">
        <v>8</v>
      </c>
      <c r="O15" s="30" t="s">
        <v>20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5"/>
      <c r="AA15" s="3"/>
    </row>
    <row r="16" spans="1:27" s="2" customFormat="1" ht="20.100000000000001" customHeight="1">
      <c r="A16" s="3"/>
      <c r="B16" s="16" t="s">
        <v>22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7">
        <f>CEILING($N$15,2)</f>
        <v>8</v>
      </c>
      <c r="N16" s="89" t="s">
        <v>4</v>
      </c>
      <c r="O16" s="95"/>
      <c r="P16" s="14" t="str">
        <f>IF($N$16="JA","Saltes med svær","Saltes uden svær")</f>
        <v>Saltes uden svær</v>
      </c>
      <c r="Q16" s="14"/>
      <c r="R16" s="14"/>
      <c r="S16" s="14"/>
      <c r="T16" s="14"/>
      <c r="U16" s="14"/>
      <c r="V16" s="14"/>
      <c r="W16" s="14"/>
      <c r="X16" s="14"/>
      <c r="Y16" s="14"/>
      <c r="Z16" s="15"/>
      <c r="AA16" s="3"/>
    </row>
    <row r="17" spans="1:27" s="2" customFormat="1" ht="20.100000000000001" customHeight="1">
      <c r="A17" s="3"/>
      <c r="B17" s="16" t="s">
        <v>26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94">
        <f>IF($N$16="JA",M16,M15)</f>
        <v>4</v>
      </c>
      <c r="O17" s="30" t="s">
        <v>23</v>
      </c>
      <c r="P17" s="14" t="s">
        <v>30</v>
      </c>
      <c r="Q17" s="14"/>
      <c r="R17" s="14"/>
      <c r="S17" s="14"/>
      <c r="T17" s="14"/>
      <c r="U17" s="14"/>
      <c r="V17" s="14"/>
      <c r="W17" s="14"/>
      <c r="X17" s="14"/>
      <c r="Y17" s="14"/>
      <c r="Z17" s="15"/>
      <c r="AA17" s="3"/>
    </row>
    <row r="18" spans="1:27" s="2" customFormat="1" ht="20.100000000000001" customHeight="1">
      <c r="A18" s="3"/>
      <c r="B18" s="16" t="s">
        <v>24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5"/>
      <c r="AA18" s="3"/>
    </row>
    <row r="19" spans="1:27" s="2" customFormat="1" ht="20.100000000000001" customHeight="1">
      <c r="A19" s="3"/>
      <c r="B19" s="16" t="s">
        <v>25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89">
        <v>0.95</v>
      </c>
      <c r="O19" s="30" t="s">
        <v>16</v>
      </c>
      <c r="P19" s="14" t="s">
        <v>31</v>
      </c>
      <c r="Q19" s="14"/>
      <c r="R19" s="14"/>
      <c r="S19" s="14"/>
      <c r="T19" s="14"/>
      <c r="U19" s="14"/>
      <c r="V19" s="14"/>
      <c r="W19" s="14"/>
      <c r="X19" s="14"/>
      <c r="Y19" s="14"/>
      <c r="Z19" s="15"/>
      <c r="AA19" s="3"/>
    </row>
    <row r="20" spans="1:27" s="2" customFormat="1" ht="20.100000000000001" customHeight="1">
      <c r="A20" s="3"/>
      <c r="B20" s="16" t="s">
        <v>27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24">
        <f>100%-N19/$N$4</f>
        <v>5.0000000000000044E-2</v>
      </c>
      <c r="O20" s="30" t="s">
        <v>32</v>
      </c>
      <c r="P20" s="14" t="s">
        <v>81</v>
      </c>
      <c r="Q20" s="14"/>
      <c r="R20" s="14"/>
      <c r="S20" s="14"/>
      <c r="T20" s="14"/>
      <c r="U20" s="14"/>
      <c r="V20" s="14"/>
      <c r="W20" s="14"/>
      <c r="X20" s="14"/>
      <c r="Y20" s="14"/>
      <c r="Z20" s="15"/>
      <c r="AA20" s="3"/>
    </row>
    <row r="21" spans="1:27" s="2" customFormat="1" ht="20.100000000000001" customHeight="1">
      <c r="A21" s="3"/>
      <c r="B21" s="16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30"/>
      <c r="P21" s="14" t="s">
        <v>82</v>
      </c>
      <c r="Q21" s="14"/>
      <c r="R21" s="14"/>
      <c r="S21" s="14"/>
      <c r="T21" s="14"/>
      <c r="U21" s="14"/>
      <c r="V21" s="14"/>
      <c r="W21" s="14"/>
      <c r="X21" s="14"/>
      <c r="Y21" s="14"/>
      <c r="Z21" s="15"/>
      <c r="AA21" s="3"/>
    </row>
    <row r="22" spans="1:27" s="2" customFormat="1" ht="20.100000000000001" customHeight="1">
      <c r="A22" s="3"/>
      <c r="B22" s="18" t="s">
        <v>33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20"/>
      <c r="AA22" s="3"/>
    </row>
    <row r="23" spans="1:27" s="2" customFormat="1" ht="20.100000000000001" customHeight="1">
      <c r="A23" s="3"/>
      <c r="B23" s="25" t="s">
        <v>37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20"/>
      <c r="AA23" s="3"/>
    </row>
    <row r="24" spans="1:27" s="2" customFormat="1" ht="20.100000000000001" customHeight="1">
      <c r="A24" s="3"/>
      <c r="B24" s="25" t="s">
        <v>35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89">
        <v>0.9</v>
      </c>
      <c r="O24" s="27" t="s">
        <v>16</v>
      </c>
      <c r="P24" s="19" t="s">
        <v>36</v>
      </c>
      <c r="Q24" s="19"/>
      <c r="R24" s="19"/>
      <c r="S24" s="19"/>
      <c r="T24" s="19"/>
      <c r="U24" s="19"/>
      <c r="V24" s="19"/>
      <c r="W24" s="19"/>
      <c r="X24" s="19"/>
      <c r="Y24" s="19"/>
      <c r="Z24" s="20"/>
      <c r="AA24" s="3"/>
    </row>
    <row r="25" spans="1:27" s="2" customFormat="1" ht="20.100000000000001" customHeight="1">
      <c r="A25" s="3"/>
      <c r="B25" s="26" t="s">
        <v>34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4">
        <f>100%-N24/$N$4</f>
        <v>9.9999999999999978E-2</v>
      </c>
      <c r="O25" s="27" t="s">
        <v>32</v>
      </c>
      <c r="P25" s="19" t="s">
        <v>81</v>
      </c>
      <c r="Q25" s="19"/>
      <c r="R25" s="19"/>
      <c r="S25" s="19"/>
      <c r="T25" s="19"/>
      <c r="U25" s="19"/>
      <c r="V25" s="19"/>
      <c r="W25" s="19"/>
      <c r="X25" s="19"/>
      <c r="Y25" s="19"/>
      <c r="Z25" s="20"/>
      <c r="AA25" s="3"/>
    </row>
    <row r="26" spans="1:27" s="2" customFormat="1" ht="20.100000000000001" customHeight="1">
      <c r="A26" s="3"/>
      <c r="B26" s="26" t="s">
        <v>38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 t="s">
        <v>82</v>
      </c>
      <c r="Q26" s="19"/>
      <c r="R26" s="19"/>
      <c r="S26" s="19"/>
      <c r="T26" s="19"/>
      <c r="U26" s="19"/>
      <c r="V26" s="19"/>
      <c r="W26" s="19"/>
      <c r="X26" s="19"/>
      <c r="Y26" s="19"/>
      <c r="Z26" s="20"/>
      <c r="AA26" s="3"/>
    </row>
    <row r="27" spans="1:27" s="2" customFormat="1" ht="20.100000000000001" customHeight="1">
      <c r="A27" s="3"/>
      <c r="B27" s="21" t="s">
        <v>42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3"/>
      <c r="AA27" s="3"/>
    </row>
    <row r="28" spans="1:27" s="2" customFormat="1" ht="20.100000000000001" customHeight="1">
      <c r="A28" s="3"/>
      <c r="B28" s="68" t="s">
        <v>44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89">
        <v>0.8</v>
      </c>
      <c r="O28" s="27" t="s">
        <v>16</v>
      </c>
      <c r="P28" s="22" t="s">
        <v>43</v>
      </c>
      <c r="Q28" s="22"/>
      <c r="R28" s="22"/>
      <c r="S28" s="22"/>
      <c r="T28" s="22"/>
      <c r="U28" s="22"/>
      <c r="V28" s="22"/>
      <c r="W28" s="22"/>
      <c r="X28" s="22"/>
      <c r="Y28" s="22"/>
      <c r="Z28" s="23"/>
      <c r="AA28" s="3"/>
    </row>
    <row r="29" spans="1:27" s="2" customFormat="1" ht="20.100000000000001" customHeight="1">
      <c r="A29" s="3"/>
      <c r="B29" s="68" t="s">
        <v>86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4">
        <f>100%-N28/$N$4</f>
        <v>0.19999999999999996</v>
      </c>
      <c r="O29" s="27" t="s">
        <v>32</v>
      </c>
      <c r="P29" s="22" t="s">
        <v>81</v>
      </c>
      <c r="Q29" s="22"/>
      <c r="R29" s="22"/>
      <c r="S29" s="22"/>
      <c r="T29" s="22"/>
      <c r="U29" s="22"/>
      <c r="V29" s="22"/>
      <c r="W29" s="22"/>
      <c r="X29" s="22"/>
      <c r="Y29" s="22"/>
      <c r="Z29" s="23"/>
      <c r="AA29" s="3"/>
    </row>
    <row r="30" spans="1:27" s="2" customFormat="1" ht="20.100000000000001" customHeight="1" thickBot="1">
      <c r="A30" s="3"/>
      <c r="B30" s="69" t="s">
        <v>58</v>
      </c>
      <c r="C30" s="22" t="s">
        <v>60</v>
      </c>
      <c r="D30" s="22"/>
      <c r="E30" s="22"/>
      <c r="F30" s="76">
        <f>+Dugpunkt!B2</f>
        <v>5</v>
      </c>
      <c r="G30" s="70" t="s">
        <v>63</v>
      </c>
      <c r="H30" s="114" t="str">
        <f>CONCATENATE("MIN temperatur for koldrøgning er ",Dugpunkt!C4,G32," med de oplyste data.")</f>
        <v>MIN temperatur for koldrøgning er 4,8 ⁰C med de oplyste data.</v>
      </c>
      <c r="I30" s="114"/>
      <c r="J30" s="114"/>
      <c r="K30" s="78"/>
      <c r="L30" s="78"/>
      <c r="M30" s="78"/>
      <c r="N30" s="78"/>
      <c r="O30" s="78"/>
      <c r="P30" s="78" t="s">
        <v>82</v>
      </c>
      <c r="Q30" s="22"/>
      <c r="R30" s="22"/>
      <c r="S30" s="22"/>
      <c r="T30" s="22"/>
      <c r="U30" s="22"/>
      <c r="V30" s="22"/>
      <c r="W30" s="22"/>
      <c r="X30" s="22"/>
      <c r="Y30" s="22"/>
      <c r="Z30" s="23"/>
      <c r="AA30" s="3"/>
    </row>
    <row r="31" spans="1:27" s="2" customFormat="1" ht="24.75" customHeight="1">
      <c r="A31" s="3"/>
      <c r="B31" s="69" t="s">
        <v>46</v>
      </c>
      <c r="C31" s="22" t="s">
        <v>61</v>
      </c>
      <c r="D31" s="22"/>
      <c r="E31" s="22"/>
      <c r="F31" s="76">
        <f>+Dugpunkt!B3</f>
        <v>80</v>
      </c>
      <c r="G31" s="71" t="s">
        <v>2</v>
      </c>
      <c r="H31" s="114"/>
      <c r="I31" s="114"/>
      <c r="J31" s="114"/>
      <c r="K31" s="108" t="str">
        <f>Dugpunkt!A36</f>
        <v>Dugpunktet ved 5 °C og 80 % luftfugtighed er 1,8 °C</v>
      </c>
      <c r="L31" s="109"/>
      <c r="M31" s="109"/>
      <c r="N31" s="109"/>
      <c r="O31" s="109"/>
      <c r="P31" s="109"/>
      <c r="Q31" s="109"/>
      <c r="R31" s="110"/>
      <c r="S31" s="22"/>
      <c r="T31" s="115" t="str">
        <f>CONCATENATE("MIN røgetemperatur er = Dugtemp + 3 ⁰C = ",Dugpunkt!C4,G32)</f>
        <v>MIN røgetemperatur er = Dugtemp + 3 ⁰C = 4,8 ⁰C</v>
      </c>
      <c r="U31" s="116"/>
      <c r="V31" s="116"/>
      <c r="W31" s="117"/>
      <c r="X31" s="22"/>
      <c r="Y31" s="22"/>
      <c r="Z31" s="23"/>
      <c r="AA31" s="3"/>
    </row>
    <row r="32" spans="1:27" s="2" customFormat="1" ht="24.75" customHeight="1" thickBot="1">
      <c r="A32" s="3"/>
      <c r="B32" s="69" t="s">
        <v>59</v>
      </c>
      <c r="C32" s="22" t="s">
        <v>62</v>
      </c>
      <c r="D32" s="22"/>
      <c r="E32" s="22"/>
      <c r="F32" s="77">
        <f>+Dugpunkt!B4</f>
        <v>1.8</v>
      </c>
      <c r="G32" s="70" t="s">
        <v>87</v>
      </c>
      <c r="H32" s="114"/>
      <c r="I32" s="114"/>
      <c r="J32" s="114"/>
      <c r="K32" s="111"/>
      <c r="L32" s="112"/>
      <c r="M32" s="112"/>
      <c r="N32" s="112"/>
      <c r="O32" s="112"/>
      <c r="P32" s="112"/>
      <c r="Q32" s="112"/>
      <c r="R32" s="113"/>
      <c r="S32" s="22"/>
      <c r="T32" s="118"/>
      <c r="U32" s="119"/>
      <c r="V32" s="119"/>
      <c r="W32" s="120"/>
      <c r="X32" s="22"/>
      <c r="Y32" s="22"/>
      <c r="Z32" s="23"/>
      <c r="AA32" s="3"/>
    </row>
    <row r="33" spans="1:27" s="2" customFormat="1" ht="20.100000000000001" customHeight="1">
      <c r="A33" s="3"/>
      <c r="B33" s="72" t="s">
        <v>68</v>
      </c>
      <c r="C33" s="22"/>
      <c r="D33" s="22"/>
      <c r="E33" s="22"/>
      <c r="F33" s="73"/>
      <c r="G33" s="70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3"/>
      <c r="AA33" s="3"/>
    </row>
    <row r="34" spans="1:27" s="2" customFormat="1" ht="20.100000000000001" customHeight="1">
      <c r="A34" s="3"/>
      <c r="B34" s="72" t="s">
        <v>69</v>
      </c>
      <c r="C34" s="22"/>
      <c r="D34" s="22"/>
      <c r="E34" s="22"/>
      <c r="F34" s="73"/>
      <c r="G34" s="70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 t="s">
        <v>89</v>
      </c>
      <c r="U34" s="22"/>
      <c r="V34" s="22"/>
      <c r="W34" s="22"/>
      <c r="X34" s="22"/>
      <c r="Y34" s="22"/>
      <c r="Z34" s="23"/>
      <c r="AA34" s="3"/>
    </row>
    <row r="35" spans="1:27" s="2" customFormat="1" ht="20.100000000000001" customHeight="1">
      <c r="A35" s="3"/>
      <c r="B35" s="69" t="s">
        <v>71</v>
      </c>
      <c r="C35" s="22"/>
      <c r="D35" s="22"/>
      <c r="E35" s="22"/>
      <c r="F35" s="73"/>
      <c r="G35" s="70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3"/>
      <c r="AA35" s="3"/>
    </row>
    <row r="36" spans="1:27" s="2" customFormat="1" ht="20.100000000000001" customHeight="1">
      <c r="A36" s="3"/>
      <c r="B36" s="69" t="s">
        <v>72</v>
      </c>
      <c r="C36" s="22"/>
      <c r="D36" s="22"/>
      <c r="E36" s="22"/>
      <c r="F36" s="73"/>
      <c r="G36" s="70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3"/>
      <c r="AA36" s="3"/>
    </row>
    <row r="37" spans="1:27" s="2" customFormat="1" ht="20.100000000000001" customHeight="1">
      <c r="A37" s="3"/>
      <c r="B37" s="69" t="s">
        <v>73</v>
      </c>
      <c r="C37" s="22"/>
      <c r="D37" s="22"/>
      <c r="E37" s="22"/>
      <c r="F37" s="73"/>
      <c r="G37" s="70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3"/>
      <c r="AA37" s="3"/>
    </row>
    <row r="38" spans="1:27" s="2" customFormat="1" ht="20.100000000000001" customHeight="1">
      <c r="A38" s="3"/>
      <c r="B38" s="74" t="s">
        <v>74</v>
      </c>
      <c r="C38" s="22"/>
      <c r="D38" s="22"/>
      <c r="E38" s="22"/>
      <c r="F38" s="73"/>
      <c r="G38" s="70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3"/>
      <c r="AA38" s="3"/>
    </row>
    <row r="39" spans="1:27" s="2" customFormat="1" ht="20.100000000000001" customHeight="1">
      <c r="A39" s="3"/>
      <c r="B39" s="75" t="s">
        <v>75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3"/>
      <c r="AA39" s="3"/>
    </row>
    <row r="40" spans="1:27" s="2" customFormat="1" ht="20.100000000000001" customHeight="1">
      <c r="A40" s="3"/>
      <c r="B40" s="80" t="s">
        <v>41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81"/>
      <c r="AA40" s="3"/>
    </row>
    <row r="41" spans="1:27" s="2" customFormat="1" ht="20.100000000000001" customHeight="1">
      <c r="A41" s="3"/>
      <c r="B41" s="87" t="s">
        <v>77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81"/>
      <c r="AA41" s="3"/>
    </row>
    <row r="42" spans="1:27" s="2" customFormat="1" ht="20.100000000000001" customHeight="1">
      <c r="A42" s="3"/>
      <c r="B42" s="88" t="s">
        <v>78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1"/>
      <c r="AA42" s="3"/>
    </row>
    <row r="43" spans="1:27" s="2" customFormat="1" ht="20.100000000000001" customHeight="1">
      <c r="A43" s="3"/>
      <c r="B43" s="87" t="s">
        <v>79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89">
        <v>0.75</v>
      </c>
      <c r="O43" s="27" t="s">
        <v>16</v>
      </c>
      <c r="P43" s="79" t="s">
        <v>80</v>
      </c>
      <c r="Q43" s="79"/>
      <c r="R43" s="79"/>
      <c r="S43" s="79"/>
      <c r="T43" s="79"/>
      <c r="U43" s="79"/>
      <c r="V43" s="79"/>
      <c r="W43" s="79"/>
      <c r="X43" s="79"/>
      <c r="Y43" s="79"/>
      <c r="Z43" s="81"/>
      <c r="AA43" s="3"/>
    </row>
    <row r="44" spans="1:27" s="2" customFormat="1" ht="20.100000000000001" customHeight="1">
      <c r="A44" s="3"/>
      <c r="B44" s="82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24">
        <f>100%-N43/$N$4</f>
        <v>0.25</v>
      </c>
      <c r="O44" s="27" t="s">
        <v>32</v>
      </c>
      <c r="P44" s="79" t="s">
        <v>81</v>
      </c>
      <c r="Q44" s="79"/>
      <c r="R44" s="79"/>
      <c r="S44" s="79"/>
      <c r="T44" s="79"/>
      <c r="U44" s="79"/>
      <c r="V44" s="79"/>
      <c r="W44" s="79"/>
      <c r="X44" s="79"/>
      <c r="Y44" s="79"/>
      <c r="Z44" s="81"/>
      <c r="AA44" s="3"/>
    </row>
    <row r="45" spans="1:27" s="2" customFormat="1" ht="20.100000000000001" customHeight="1">
      <c r="A45" s="3"/>
      <c r="B45" s="82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 t="s">
        <v>82</v>
      </c>
      <c r="Q45" s="79"/>
      <c r="R45" s="79"/>
      <c r="S45" s="79"/>
      <c r="T45" s="79"/>
      <c r="U45" s="79"/>
      <c r="V45" s="79"/>
      <c r="W45" s="79"/>
      <c r="X45" s="79"/>
      <c r="Y45" s="79"/>
      <c r="Z45" s="81"/>
      <c r="AA45" s="3"/>
    </row>
    <row r="46" spans="1:27" s="2" customFormat="1" ht="20.100000000000001" customHeight="1" thickBot="1">
      <c r="A46" s="3"/>
      <c r="B46" s="83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6"/>
      <c r="AA46" s="3"/>
    </row>
    <row r="47" spans="1:27" s="2" customFormat="1" ht="20.100000000000001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s="2" customFormat="1" ht="20.100000000000001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s="2" customFormat="1" ht="20.100000000000001" customHeight="1">
      <c r="A49" s="3"/>
      <c r="B49" s="85"/>
      <c r="C49" s="3"/>
      <c r="D49" s="3"/>
      <c r="E49" s="3"/>
      <c r="F49" s="3"/>
      <c r="G49" s="3"/>
      <c r="H49" s="103" t="s">
        <v>52</v>
      </c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3"/>
      <c r="V49" s="3"/>
      <c r="W49" s="3"/>
      <c r="X49" s="3"/>
      <c r="Y49" s="3"/>
      <c r="Z49" s="3"/>
      <c r="AA49" s="3"/>
    </row>
    <row r="50" spans="1:27" s="2" customFormat="1" ht="20.100000000000001" customHeight="1">
      <c r="A50" s="3"/>
      <c r="B50" s="3"/>
      <c r="C50" s="3"/>
      <c r="D50" s="3"/>
      <c r="E50" s="3"/>
      <c r="F50" s="3"/>
      <c r="G50" s="3"/>
      <c r="H50" s="104" t="s">
        <v>53</v>
      </c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3"/>
      <c r="V50" s="3"/>
      <c r="W50" s="3"/>
      <c r="X50" s="3"/>
      <c r="Y50" s="3"/>
      <c r="Z50" s="3"/>
      <c r="AA50" s="3"/>
    </row>
    <row r="51" spans="1:27" s="2" customFormat="1" ht="20.100000000000001" customHeight="1">
      <c r="A51" s="3"/>
      <c r="B51" s="3"/>
      <c r="C51" s="3"/>
      <c r="D51" s="3"/>
      <c r="E51" s="3"/>
      <c r="F51" s="3"/>
      <c r="G51" s="3"/>
      <c r="H51" s="105" t="s">
        <v>55</v>
      </c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3"/>
      <c r="V51" s="3"/>
      <c r="W51" s="3"/>
      <c r="X51" s="3"/>
      <c r="Y51" s="3"/>
      <c r="Z51" s="3"/>
      <c r="AA51" s="3"/>
    </row>
    <row r="52" spans="1:27" s="2" customFormat="1" ht="20.100000000000001" customHeight="1">
      <c r="A52" s="3"/>
      <c r="B52" s="3" t="s">
        <v>54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106" t="s">
        <v>56</v>
      </c>
      <c r="Z52" s="106"/>
      <c r="AA52" s="3"/>
    </row>
    <row r="53" spans="1:27" s="2" customFormat="1" ht="20.100000000000001" customHeight="1"/>
    <row r="54" spans="1:27" s="2" customFormat="1" ht="20.100000000000001" customHeight="1"/>
    <row r="55" spans="1:27" s="2" customFormat="1" ht="20.100000000000001" customHeight="1"/>
    <row r="56" spans="1:27" s="2" customFormat="1" ht="20.100000000000001" customHeight="1"/>
    <row r="57" spans="1:27" s="2" customFormat="1" ht="20.100000000000001" customHeight="1"/>
    <row r="58" spans="1:27" s="2" customFormat="1" ht="20.100000000000001" customHeight="1"/>
    <row r="59" spans="1:27" s="2" customFormat="1" ht="20.100000000000001" customHeight="1"/>
    <row r="60" spans="1:27" s="2" customFormat="1" ht="20.100000000000001" customHeight="1"/>
    <row r="61" spans="1:27" s="2" customFormat="1" ht="20.100000000000001" customHeight="1"/>
    <row r="62" spans="1:27" s="2" customFormat="1" ht="20.100000000000001" customHeight="1"/>
    <row r="63" spans="1:27" s="2" customFormat="1" ht="20.100000000000001" customHeight="1"/>
    <row r="64" spans="1:27" s="2" customFormat="1" ht="20.100000000000001" customHeight="1"/>
    <row r="65" s="2" customFormat="1" ht="20.100000000000001" customHeight="1"/>
    <row r="66" s="2" customFormat="1" ht="20.100000000000001" customHeight="1"/>
    <row r="67" s="2" customFormat="1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</sheetData>
  <sheetProtection password="D7AA" sheet="1" objects="1" scenarios="1"/>
  <mergeCells count="16">
    <mergeCell ref="B1:Z1"/>
    <mergeCell ref="B4:M4"/>
    <mergeCell ref="L11:M11"/>
    <mergeCell ref="L12:M12"/>
    <mergeCell ref="L13:M13"/>
    <mergeCell ref="B11:K13"/>
    <mergeCell ref="B2:Z2"/>
    <mergeCell ref="Q6:Z8"/>
    <mergeCell ref="H49:T49"/>
    <mergeCell ref="H50:T50"/>
    <mergeCell ref="H51:T51"/>
    <mergeCell ref="Y52:Z52"/>
    <mergeCell ref="O6:P6"/>
    <mergeCell ref="K31:R32"/>
    <mergeCell ref="H30:J32"/>
    <mergeCell ref="T31:W32"/>
  </mergeCells>
  <dataValidations count="3">
    <dataValidation type="list" allowBlank="1" showInputMessage="1" showErrorMessage="1" errorTitle="Ja eller Nej" error="Der kan kun bruges Ja eller Nej" promptTitle="Ja eller Nej" prompt="Der kan kun bruges Ja eller Nej" sqref="N6 N16">
      <formula1>$M$6:$M$7</formula1>
    </dataValidation>
    <dataValidation type="list" allowBlank="1" showInputMessage="1" showErrorMessage="1" sqref="N7">
      <formula1>$M$8:$M$10</formula1>
    </dataValidation>
    <dataValidation type="whole" allowBlank="1" showInputMessage="1" showErrorMessage="1" sqref="N9">
      <formula1>0</formula1>
      <formula2>180</formula2>
    </dataValidation>
  </dataValidations>
  <hyperlinks>
    <hyperlink ref="H5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61"/>
  <sheetViews>
    <sheetView tabSelected="1" topLeftCell="A35" zoomScale="98" zoomScaleNormal="98" workbookViewId="0">
      <selection activeCell="S67" sqref="S67"/>
    </sheetView>
  </sheetViews>
  <sheetFormatPr defaultRowHeight="18.75"/>
  <cols>
    <col min="1" max="2" width="15.7109375" style="28" customWidth="1"/>
    <col min="3" max="4" width="9.140625" style="28" customWidth="1"/>
    <col min="5" max="7" width="9.140625" style="28"/>
    <col min="8" max="8" width="9.140625" style="28" customWidth="1"/>
    <col min="9" max="9" width="9.140625" style="28"/>
    <col min="10" max="10" width="9.7109375" style="28" bestFit="1" customWidth="1"/>
    <col min="11" max="11" width="9.140625" style="28" customWidth="1"/>
    <col min="12" max="13" width="9.140625" style="28"/>
    <col min="14" max="14" width="12.42578125" style="28" bestFit="1" customWidth="1"/>
    <col min="15" max="27" width="9.140625" style="28"/>
    <col min="28" max="28" width="7.7109375" style="28" customWidth="1"/>
    <col min="29" max="16384" width="9.140625" style="28"/>
  </cols>
  <sheetData>
    <row r="1" spans="1:28" ht="23.25">
      <c r="A1" s="136" t="s">
        <v>57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8"/>
    </row>
    <row r="2" spans="1:28" ht="18.75" customHeight="1">
      <c r="A2" s="53" t="s">
        <v>45</v>
      </c>
      <c r="B2" s="29">
        <v>5</v>
      </c>
      <c r="C2" s="98"/>
      <c r="D2" s="40" t="s">
        <v>64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  <c r="R2" s="42"/>
      <c r="S2" s="99">
        <f>243.04*(((17.625*$B$4)/(243.04+$B$4))-LN($B$3/100))/(17.625+LN($B$3/100)-((17.625*$B$4)/(243.04+$B$4)))</f>
        <v>4.9631296316380231</v>
      </c>
      <c r="T2" s="43"/>
      <c r="U2" s="43"/>
      <c r="V2" s="43"/>
      <c r="W2" s="43"/>
      <c r="X2" s="33"/>
      <c r="Y2" s="33"/>
      <c r="Z2" s="33"/>
      <c r="AA2" s="33"/>
      <c r="AB2" s="54"/>
    </row>
    <row r="3" spans="1:28" ht="18.75" customHeight="1">
      <c r="A3" s="53" t="s">
        <v>46</v>
      </c>
      <c r="B3" s="29">
        <v>80</v>
      </c>
      <c r="C3" s="98"/>
      <c r="D3" s="40" t="s">
        <v>65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2"/>
      <c r="R3" s="42"/>
      <c r="S3" s="99">
        <f>100*EXP((17.625*$B$4)/(243.04+$B$4))/EXP((17.625*$B$2)/(243.04+$B$2))</f>
        <v>79.794865804826998</v>
      </c>
      <c r="T3" s="43"/>
      <c r="U3" s="43"/>
      <c r="V3" s="43"/>
      <c r="W3" s="43"/>
      <c r="X3" s="33"/>
      <c r="Y3" s="33"/>
      <c r="Z3" s="33"/>
      <c r="AA3" s="33"/>
      <c r="AB3" s="54"/>
    </row>
    <row r="4" spans="1:28" ht="19.5" customHeight="1">
      <c r="A4" s="53" t="s">
        <v>47</v>
      </c>
      <c r="B4" s="97">
        <f>+S4</f>
        <v>1.8</v>
      </c>
      <c r="C4" s="101">
        <f>B4+3</f>
        <v>4.8</v>
      </c>
      <c r="D4" s="40" t="s">
        <v>66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2"/>
      <c r="R4" s="42"/>
      <c r="S4" s="100">
        <f>ROUND(243.04*(LN($B$3/100)+((17.625*$B$2)/(243.04+$B$2)))/(17.625-LN($B$3/100)-((17.625*$B$2)/(243.04+$B$2))),1)</f>
        <v>1.8</v>
      </c>
      <c r="T4" s="43"/>
      <c r="U4" s="44"/>
      <c r="V4" s="43"/>
      <c r="W4" s="43"/>
      <c r="X4" s="33"/>
      <c r="Y4" s="33"/>
      <c r="Z4" s="33"/>
      <c r="AA4" s="33"/>
      <c r="AB4" s="54"/>
    </row>
    <row r="5" spans="1:28" ht="20.100000000000001" customHeight="1">
      <c r="A5" s="55" t="s">
        <v>48</v>
      </c>
      <c r="B5" s="37"/>
      <c r="C5" s="45">
        <v>0</v>
      </c>
      <c r="D5" s="45">
        <v>1</v>
      </c>
      <c r="E5" s="45">
        <v>2</v>
      </c>
      <c r="F5" s="45">
        <v>3</v>
      </c>
      <c r="G5" s="45">
        <v>4</v>
      </c>
      <c r="H5" s="45">
        <v>5</v>
      </c>
      <c r="I5" s="45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5">
        <v>12</v>
      </c>
      <c r="P5" s="45">
        <v>13</v>
      </c>
      <c r="Q5" s="45">
        <v>14</v>
      </c>
      <c r="R5" s="45">
        <v>15</v>
      </c>
      <c r="S5" s="45">
        <v>16</v>
      </c>
      <c r="T5" s="45">
        <v>17</v>
      </c>
      <c r="U5" s="45">
        <v>18</v>
      </c>
      <c r="V5" s="45">
        <v>19</v>
      </c>
      <c r="W5" s="45">
        <v>20</v>
      </c>
      <c r="X5" s="45">
        <v>21</v>
      </c>
      <c r="Y5" s="45">
        <v>22</v>
      </c>
      <c r="Z5" s="45">
        <v>23</v>
      </c>
      <c r="AA5" s="45">
        <v>24</v>
      </c>
      <c r="AB5" s="56" t="s">
        <v>49</v>
      </c>
    </row>
    <row r="6" spans="1:28" ht="20.100000000000001" customHeight="1">
      <c r="A6" s="57" t="s">
        <v>50</v>
      </c>
      <c r="B6" s="38"/>
      <c r="C6" s="46">
        <f>+$B$3</f>
        <v>80</v>
      </c>
      <c r="D6" s="46">
        <f>+$C$6</f>
        <v>80</v>
      </c>
      <c r="E6" s="46">
        <f t="shared" ref="E6:AA6" si="0">+$C$6</f>
        <v>80</v>
      </c>
      <c r="F6" s="46">
        <f t="shared" si="0"/>
        <v>80</v>
      </c>
      <c r="G6" s="46">
        <f t="shared" si="0"/>
        <v>80</v>
      </c>
      <c r="H6" s="46">
        <f t="shared" si="0"/>
        <v>80</v>
      </c>
      <c r="I6" s="46">
        <f t="shared" si="0"/>
        <v>80</v>
      </c>
      <c r="J6" s="46">
        <f t="shared" si="0"/>
        <v>80</v>
      </c>
      <c r="K6" s="46">
        <f t="shared" si="0"/>
        <v>80</v>
      </c>
      <c r="L6" s="46">
        <f t="shared" si="0"/>
        <v>80</v>
      </c>
      <c r="M6" s="46">
        <f t="shared" si="0"/>
        <v>80</v>
      </c>
      <c r="N6" s="46">
        <f t="shared" si="0"/>
        <v>80</v>
      </c>
      <c r="O6" s="46">
        <f t="shared" si="0"/>
        <v>80</v>
      </c>
      <c r="P6" s="46">
        <f t="shared" si="0"/>
        <v>80</v>
      </c>
      <c r="Q6" s="46">
        <f t="shared" si="0"/>
        <v>80</v>
      </c>
      <c r="R6" s="46">
        <f t="shared" si="0"/>
        <v>80</v>
      </c>
      <c r="S6" s="46">
        <f t="shared" si="0"/>
        <v>80</v>
      </c>
      <c r="T6" s="46">
        <f t="shared" si="0"/>
        <v>80</v>
      </c>
      <c r="U6" s="46">
        <f t="shared" si="0"/>
        <v>80</v>
      </c>
      <c r="V6" s="46">
        <f t="shared" si="0"/>
        <v>80</v>
      </c>
      <c r="W6" s="46">
        <f t="shared" si="0"/>
        <v>80</v>
      </c>
      <c r="X6" s="46">
        <f t="shared" si="0"/>
        <v>80</v>
      </c>
      <c r="Y6" s="46">
        <f t="shared" si="0"/>
        <v>80</v>
      </c>
      <c r="Z6" s="46">
        <f t="shared" si="0"/>
        <v>80</v>
      </c>
      <c r="AA6" s="46">
        <f t="shared" si="0"/>
        <v>80</v>
      </c>
      <c r="AB6" s="58" t="s">
        <v>2</v>
      </c>
    </row>
    <row r="7" spans="1:28" ht="20.100000000000001" customHeight="1">
      <c r="A7" s="59" t="s">
        <v>51</v>
      </c>
      <c r="B7" s="39"/>
      <c r="C7" s="47">
        <f>+C10</f>
        <v>-3</v>
      </c>
      <c r="D7" s="47">
        <f t="shared" ref="D7:W7" si="1">+D10</f>
        <v>-2.1</v>
      </c>
      <c r="E7" s="47">
        <f t="shared" si="1"/>
        <v>-1.1000000000000001</v>
      </c>
      <c r="F7" s="47">
        <f t="shared" si="1"/>
        <v>-0.1</v>
      </c>
      <c r="G7" s="47">
        <f t="shared" si="1"/>
        <v>0.9</v>
      </c>
      <c r="H7" s="47">
        <f t="shared" si="1"/>
        <v>1.8</v>
      </c>
      <c r="I7" s="47">
        <f t="shared" si="1"/>
        <v>2.8</v>
      </c>
      <c r="J7" s="47">
        <f t="shared" si="1"/>
        <v>3.8</v>
      </c>
      <c r="K7" s="47">
        <f t="shared" si="1"/>
        <v>4.8</v>
      </c>
      <c r="L7" s="47">
        <f t="shared" si="1"/>
        <v>5.7</v>
      </c>
      <c r="M7" s="47">
        <f t="shared" si="1"/>
        <v>6.7</v>
      </c>
      <c r="N7" s="47">
        <f t="shared" si="1"/>
        <v>7.7</v>
      </c>
      <c r="O7" s="47">
        <f t="shared" si="1"/>
        <v>8.6999999999999993</v>
      </c>
      <c r="P7" s="47">
        <f t="shared" si="1"/>
        <v>9.6</v>
      </c>
      <c r="Q7" s="47">
        <f t="shared" si="1"/>
        <v>10.6</v>
      </c>
      <c r="R7" s="47">
        <f t="shared" si="1"/>
        <v>11.6</v>
      </c>
      <c r="S7" s="47">
        <f t="shared" si="1"/>
        <v>12.6</v>
      </c>
      <c r="T7" s="47">
        <f t="shared" si="1"/>
        <v>13.5</v>
      </c>
      <c r="U7" s="47">
        <f t="shared" si="1"/>
        <v>14.5</v>
      </c>
      <c r="V7" s="47">
        <f t="shared" si="1"/>
        <v>15.5</v>
      </c>
      <c r="W7" s="47">
        <f t="shared" si="1"/>
        <v>16.399999999999999</v>
      </c>
      <c r="X7" s="47">
        <f t="shared" ref="X7:AA7" si="2">+X10</f>
        <v>17.399999999999999</v>
      </c>
      <c r="Y7" s="47">
        <f t="shared" si="2"/>
        <v>18.399999999999999</v>
      </c>
      <c r="Z7" s="47">
        <f t="shared" si="2"/>
        <v>19.399999999999999</v>
      </c>
      <c r="AA7" s="47">
        <f t="shared" si="2"/>
        <v>20.3</v>
      </c>
      <c r="AB7" s="56" t="s">
        <v>49</v>
      </c>
    </row>
    <row r="8" spans="1:28" ht="20.100000000000001" customHeight="1">
      <c r="A8" s="60"/>
      <c r="B8" s="35" t="s">
        <v>45</v>
      </c>
      <c r="C8" s="48">
        <f>243.04*(((17.625*$B$4)/(243.04+$B$4))-LN($B$3/100))/(17.625+LN($B$3/100)-((17.625*$B$4)/(243.04+$B$4)))</f>
        <v>4.9631296316380231</v>
      </c>
      <c r="D8" s="48">
        <f t="shared" ref="D8:AA8" si="3">243.04*(((17.625*$B$4)/(243.04+$B$4))-LN($B$3/100))/(17.625+LN($B$3/100)-((17.625*$B$4)/(243.04+$B$4)))</f>
        <v>4.9631296316380231</v>
      </c>
      <c r="E8" s="48">
        <f t="shared" si="3"/>
        <v>4.9631296316380231</v>
      </c>
      <c r="F8" s="48">
        <f t="shared" si="3"/>
        <v>4.9631296316380231</v>
      </c>
      <c r="G8" s="48">
        <f t="shared" si="3"/>
        <v>4.9631296316380231</v>
      </c>
      <c r="H8" s="48">
        <f t="shared" si="3"/>
        <v>4.9631296316380231</v>
      </c>
      <c r="I8" s="48">
        <f t="shared" si="3"/>
        <v>4.9631296316380231</v>
      </c>
      <c r="J8" s="48">
        <f t="shared" si="3"/>
        <v>4.9631296316380231</v>
      </c>
      <c r="K8" s="48">
        <f t="shared" si="3"/>
        <v>4.9631296316380231</v>
      </c>
      <c r="L8" s="48">
        <f t="shared" si="3"/>
        <v>4.9631296316380231</v>
      </c>
      <c r="M8" s="48">
        <f t="shared" si="3"/>
        <v>4.9631296316380231</v>
      </c>
      <c r="N8" s="48">
        <f t="shared" si="3"/>
        <v>4.9631296316380231</v>
      </c>
      <c r="O8" s="48">
        <f t="shared" si="3"/>
        <v>4.9631296316380231</v>
      </c>
      <c r="P8" s="48">
        <f t="shared" si="3"/>
        <v>4.9631296316380231</v>
      </c>
      <c r="Q8" s="48">
        <f t="shared" si="3"/>
        <v>4.9631296316380231</v>
      </c>
      <c r="R8" s="48">
        <f t="shared" si="3"/>
        <v>4.9631296316380231</v>
      </c>
      <c r="S8" s="48">
        <f t="shared" si="3"/>
        <v>4.9631296316380231</v>
      </c>
      <c r="T8" s="48">
        <f t="shared" si="3"/>
        <v>4.9631296316380231</v>
      </c>
      <c r="U8" s="48">
        <f t="shared" si="3"/>
        <v>4.9631296316380231</v>
      </c>
      <c r="V8" s="48">
        <f t="shared" si="3"/>
        <v>4.9631296316380231</v>
      </c>
      <c r="W8" s="48">
        <f t="shared" si="3"/>
        <v>4.9631296316380231</v>
      </c>
      <c r="X8" s="48">
        <f t="shared" si="3"/>
        <v>4.9631296316380231</v>
      </c>
      <c r="Y8" s="48">
        <f t="shared" si="3"/>
        <v>4.9631296316380231</v>
      </c>
      <c r="Z8" s="48">
        <f t="shared" si="3"/>
        <v>4.9631296316380231</v>
      </c>
      <c r="AA8" s="48">
        <f t="shared" si="3"/>
        <v>4.9631296316380231</v>
      </c>
      <c r="AB8" s="54"/>
    </row>
    <row r="9" spans="1:28">
      <c r="A9" s="60"/>
      <c r="B9" s="35" t="s">
        <v>46</v>
      </c>
      <c r="C9" s="48">
        <f>100*EXP((17.625*$B$4)/(243.04+$B$4))/EXP((17.625*C5)/(243.04+C5))</f>
        <v>113.83438192421067</v>
      </c>
      <c r="D9" s="48">
        <f t="shared" ref="D9:W9" si="4">100*EXP((17.625*$B$4)/(243.04+$B$4))/EXP((17.625*D5)/(243.04+D5))</f>
        <v>105.90292101669645</v>
      </c>
      <c r="E9" s="48">
        <f t="shared" si="4"/>
        <v>98.582182192359269</v>
      </c>
      <c r="F9" s="48">
        <f t="shared" si="4"/>
        <v>91.820953323787606</v>
      </c>
      <c r="G9" s="48">
        <f t="shared" si="4"/>
        <v>85.572649415959802</v>
      </c>
      <c r="H9" s="48">
        <f t="shared" si="4"/>
        <v>79.794865804826998</v>
      </c>
      <c r="I9" s="48">
        <f t="shared" si="4"/>
        <v>74.448977166058341</v>
      </c>
      <c r="J9" s="48">
        <f t="shared" si="4"/>
        <v>69.499777373152241</v>
      </c>
      <c r="K9" s="48">
        <f t="shared" si="4"/>
        <v>64.915155809005341</v>
      </c>
      <c r="L9" s="48">
        <f t="shared" si="4"/>
        <v>60.665806232534017</v>
      </c>
      <c r="M9" s="48">
        <f t="shared" si="4"/>
        <v>56.72496474045483</v>
      </c>
      <c r="N9" s="48">
        <f t="shared" si="4"/>
        <v>53.068173751154347</v>
      </c>
      <c r="O9" s="48">
        <f t="shared" si="4"/>
        <v>49.673069279081034</v>
      </c>
      <c r="P9" s="48">
        <f t="shared" si="4"/>
        <v>46.519189069816051</v>
      </c>
      <c r="Q9" s="48">
        <f t="shared" si="4"/>
        <v>43.587799432769224</v>
      </c>
      <c r="R9" s="48">
        <f t="shared" si="4"/>
        <v>40.861738844524638</v>
      </c>
      <c r="S9" s="48">
        <f t="shared" si="4"/>
        <v>38.325276604923623</v>
      </c>
      <c r="T9" s="48">
        <f t="shared" si="4"/>
        <v>35.963985013250444</v>
      </c>
      <c r="U9" s="48">
        <f t="shared" si="4"/>
        <v>33.764623696206783</v>
      </c>
      <c r="V9" s="48">
        <f t="shared" si="4"/>
        <v>31.715034865202725</v>
      </c>
      <c r="W9" s="48">
        <f t="shared" si="4"/>
        <v>29.804048410027193</v>
      </c>
      <c r="X9" s="48">
        <f t="shared" ref="X9:AA9" si="5">100*EXP((17.625*$B$4)/(243.04+$B$4))/EXP((17.625*X5)/(243.04+X5))</f>
        <v>28.021395851095107</v>
      </c>
      <c r="Y9" s="48">
        <f t="shared" si="5"/>
        <v>26.357632274876789</v>
      </c>
      <c r="Z9" s="48">
        <f t="shared" si="5"/>
        <v>24.804065468267698</v>
      </c>
      <c r="AA9" s="48">
        <f t="shared" si="5"/>
        <v>23.352691548847545</v>
      </c>
      <c r="AB9" s="54"/>
    </row>
    <row r="10" spans="1:28">
      <c r="A10" s="60"/>
      <c r="B10" s="35" t="s">
        <v>47</v>
      </c>
      <c r="C10" s="49">
        <f>ROUND(243.04*(LN($B$3/100)+((17.625*C5)/(243.04+C5)))/(17.625-LN($B$3/100)-((17.625*C5)/(243.04+C5))),1)</f>
        <v>-3</v>
      </c>
      <c r="D10" s="49">
        <f t="shared" ref="D10:W10" si="6">ROUND(243.04*(LN($B$3/100)+((17.625*D5)/(243.04+D5)))/(17.625-LN($B$3/100)-((17.625*D5)/(243.04+D5))),1)</f>
        <v>-2.1</v>
      </c>
      <c r="E10" s="49">
        <f t="shared" si="6"/>
        <v>-1.1000000000000001</v>
      </c>
      <c r="F10" s="49">
        <f t="shared" si="6"/>
        <v>-0.1</v>
      </c>
      <c r="G10" s="49">
        <f t="shared" si="6"/>
        <v>0.9</v>
      </c>
      <c r="H10" s="49">
        <f t="shared" si="6"/>
        <v>1.8</v>
      </c>
      <c r="I10" s="49">
        <f t="shared" si="6"/>
        <v>2.8</v>
      </c>
      <c r="J10" s="49">
        <f t="shared" si="6"/>
        <v>3.8</v>
      </c>
      <c r="K10" s="49">
        <f t="shared" si="6"/>
        <v>4.8</v>
      </c>
      <c r="L10" s="49">
        <f t="shared" si="6"/>
        <v>5.7</v>
      </c>
      <c r="M10" s="49">
        <f t="shared" si="6"/>
        <v>6.7</v>
      </c>
      <c r="N10" s="49">
        <f t="shared" si="6"/>
        <v>7.7</v>
      </c>
      <c r="O10" s="49">
        <f t="shared" si="6"/>
        <v>8.6999999999999993</v>
      </c>
      <c r="P10" s="49">
        <f t="shared" si="6"/>
        <v>9.6</v>
      </c>
      <c r="Q10" s="49">
        <f t="shared" si="6"/>
        <v>10.6</v>
      </c>
      <c r="R10" s="49">
        <f t="shared" si="6"/>
        <v>11.6</v>
      </c>
      <c r="S10" s="49">
        <f t="shared" si="6"/>
        <v>12.6</v>
      </c>
      <c r="T10" s="49">
        <f t="shared" si="6"/>
        <v>13.5</v>
      </c>
      <c r="U10" s="49">
        <f t="shared" si="6"/>
        <v>14.5</v>
      </c>
      <c r="V10" s="49">
        <f t="shared" si="6"/>
        <v>15.5</v>
      </c>
      <c r="W10" s="49">
        <f t="shared" si="6"/>
        <v>16.399999999999999</v>
      </c>
      <c r="X10" s="49">
        <f t="shared" ref="X10:AA10" si="7">ROUND(243.04*(LN($B$3/100)+((17.625*X5)/(243.04+X5)))/(17.625-LN($B$3/100)-((17.625*X5)/(243.04+X5))),1)</f>
        <v>17.399999999999999</v>
      </c>
      <c r="Y10" s="49">
        <f t="shared" si="7"/>
        <v>18.399999999999999</v>
      </c>
      <c r="Z10" s="49">
        <f t="shared" si="7"/>
        <v>19.399999999999999</v>
      </c>
      <c r="AA10" s="49">
        <f t="shared" si="7"/>
        <v>20.3</v>
      </c>
      <c r="AB10" s="54"/>
    </row>
    <row r="11" spans="1:28" ht="21">
      <c r="A11" s="60"/>
      <c r="B11" s="66" t="s">
        <v>67</v>
      </c>
      <c r="C11" s="51"/>
      <c r="D11" s="33"/>
      <c r="E11" s="33"/>
      <c r="F11" s="33"/>
      <c r="G11" s="33"/>
      <c r="H11" s="33"/>
      <c r="I11" s="33"/>
      <c r="J11" s="50"/>
      <c r="K11" s="33"/>
      <c r="L11" s="33"/>
      <c r="M11" s="51"/>
      <c r="N11" s="33"/>
      <c r="O11" s="33"/>
      <c r="P11" s="33"/>
      <c r="Q11" s="33"/>
      <c r="R11" s="33"/>
      <c r="S11" s="33"/>
      <c r="T11" s="33"/>
      <c r="U11" s="33"/>
      <c r="V11" s="33"/>
      <c r="W11" s="51"/>
      <c r="X11" s="33"/>
      <c r="Y11" s="33"/>
      <c r="Z11" s="33"/>
      <c r="AA11" s="33"/>
      <c r="AB11" s="54"/>
    </row>
    <row r="12" spans="1:28">
      <c r="A12" s="60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54"/>
    </row>
    <row r="13" spans="1:28">
      <c r="A13" s="60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54"/>
    </row>
    <row r="14" spans="1:28">
      <c r="A14" s="60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54"/>
    </row>
    <row r="15" spans="1:28">
      <c r="A15" s="60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54"/>
    </row>
    <row r="16" spans="1:28">
      <c r="A16" s="60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54"/>
    </row>
    <row r="17" spans="1:28">
      <c r="A17" s="60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54"/>
    </row>
    <row r="18" spans="1:28">
      <c r="A18" s="60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54"/>
    </row>
    <row r="19" spans="1:28">
      <c r="A19" s="60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54"/>
    </row>
    <row r="20" spans="1:28">
      <c r="A20" s="60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54"/>
    </row>
    <row r="21" spans="1:28">
      <c r="A21" s="60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54"/>
    </row>
    <row r="22" spans="1:28">
      <c r="A22" s="60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54"/>
    </row>
    <row r="23" spans="1:28">
      <c r="A23" s="60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54"/>
    </row>
    <row r="24" spans="1:28">
      <c r="A24" s="60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54"/>
    </row>
    <row r="25" spans="1:28">
      <c r="A25" s="60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54"/>
    </row>
    <row r="26" spans="1:28">
      <c r="A26" s="60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54"/>
    </row>
    <row r="27" spans="1:28">
      <c r="A27" s="60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54"/>
    </row>
    <row r="28" spans="1:28">
      <c r="A28" s="60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54"/>
    </row>
    <row r="29" spans="1:28" ht="30" customHeight="1">
      <c r="A29" s="142" t="str">
        <f>CONCATENATE("Dugpunktet ved ",B2,AB5," og ",B3," % luftfugtighed er ",C4,AB7)</f>
        <v>Dugpunktet ved 5 °C og 80 % luftfugtighed er 4,8 °C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33"/>
      <c r="Z29" s="33"/>
      <c r="AA29" s="33"/>
      <c r="AB29" s="54"/>
    </row>
    <row r="30" spans="1:28" ht="21.95" customHeight="1">
      <c r="A30" s="60"/>
      <c r="B30" s="36"/>
      <c r="C30" s="36"/>
      <c r="D30" s="36"/>
      <c r="E30" s="36"/>
      <c r="F30" s="36"/>
      <c r="G30" s="36"/>
      <c r="H30" s="139" t="s">
        <v>52</v>
      </c>
      <c r="I30" s="139"/>
      <c r="J30" s="139"/>
      <c r="K30" s="139"/>
      <c r="L30" s="139"/>
      <c r="M30" s="139"/>
      <c r="N30" s="36"/>
      <c r="O30" s="36"/>
      <c r="P30" s="36"/>
      <c r="Q30" s="36"/>
      <c r="R30" s="36"/>
      <c r="S30" s="36"/>
      <c r="T30" s="36"/>
      <c r="U30" s="36"/>
      <c r="V30" s="36"/>
      <c r="W30" s="33"/>
      <c r="X30" s="33"/>
      <c r="Y30" s="33"/>
      <c r="Z30" s="33"/>
      <c r="AA30" s="33"/>
      <c r="AB30" s="54"/>
    </row>
    <row r="31" spans="1:28" ht="21.95" customHeight="1">
      <c r="A31" s="60"/>
      <c r="B31" s="52"/>
      <c r="C31" s="52"/>
      <c r="D31" s="52"/>
      <c r="E31" s="52"/>
      <c r="F31" s="52"/>
      <c r="G31" s="52"/>
      <c r="H31" s="140" t="s">
        <v>53</v>
      </c>
      <c r="I31" s="140"/>
      <c r="J31" s="140"/>
      <c r="K31" s="140"/>
      <c r="L31" s="140"/>
      <c r="M31" s="140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33"/>
      <c r="Y31" s="33"/>
      <c r="Z31" s="33"/>
      <c r="AA31" s="33"/>
      <c r="AB31" s="54"/>
    </row>
    <row r="32" spans="1:28" ht="21.95" customHeight="1">
      <c r="A32" s="60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54"/>
    </row>
    <row r="33" spans="1:28">
      <c r="A33" s="61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54"/>
    </row>
    <row r="34" spans="1:28">
      <c r="A34" s="60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54"/>
    </row>
    <row r="35" spans="1:28" ht="21">
      <c r="A35" s="60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4"/>
      <c r="P35" s="34"/>
      <c r="Q35" s="34"/>
      <c r="R35" s="34"/>
      <c r="S35" s="34"/>
      <c r="T35" s="34"/>
      <c r="U35" s="33"/>
      <c r="V35" s="33"/>
      <c r="W35" s="33"/>
      <c r="X35" s="33"/>
      <c r="Y35" s="33"/>
      <c r="Z35" s="33"/>
      <c r="AA35" s="33"/>
      <c r="AB35" s="54"/>
    </row>
    <row r="36" spans="1:28" ht="26.25" customHeight="1">
      <c r="A36" s="142" t="str">
        <f>CONCATENATE("Dugpunktet ved ",B2,AB5," og ",B3," % luftfugtighed er ",B4,AB7)</f>
        <v>Dugpunktet ved 5 °C og 80 % luftfugtighed er 1,8 °C</v>
      </c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5"/>
    </row>
    <row r="37" spans="1:28" ht="23.25">
      <c r="A37" s="60"/>
      <c r="B37" s="52"/>
      <c r="C37" s="52"/>
      <c r="D37" s="52"/>
      <c r="E37" s="52"/>
      <c r="F37" s="52"/>
      <c r="G37" s="52"/>
      <c r="H37" s="139" t="s">
        <v>52</v>
      </c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34"/>
      <c r="V37" s="52"/>
      <c r="W37" s="33"/>
      <c r="X37" s="33"/>
      <c r="Y37" s="33"/>
      <c r="Z37" s="33"/>
      <c r="AA37" s="33"/>
      <c r="AB37" s="54"/>
    </row>
    <row r="38" spans="1:28" ht="21">
      <c r="A38" s="60"/>
      <c r="B38" s="33"/>
      <c r="C38" s="33"/>
      <c r="D38" s="33"/>
      <c r="E38" s="33"/>
      <c r="F38" s="33"/>
      <c r="G38" s="33"/>
      <c r="H38" s="140" t="s">
        <v>53</v>
      </c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33"/>
      <c r="V38" s="33"/>
      <c r="W38" s="33"/>
      <c r="X38" s="33"/>
      <c r="Y38" s="33"/>
      <c r="Z38" s="33"/>
      <c r="AA38" s="33"/>
      <c r="AB38" s="54"/>
    </row>
    <row r="39" spans="1:28" ht="21">
      <c r="A39" s="60"/>
      <c r="B39" s="33"/>
      <c r="C39" s="33"/>
      <c r="D39" s="33"/>
      <c r="E39" s="33"/>
      <c r="F39" s="33"/>
      <c r="G39" s="33"/>
      <c r="H39" s="141" t="s">
        <v>55</v>
      </c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33"/>
      <c r="V39" s="33"/>
      <c r="W39" s="33"/>
      <c r="X39" s="33"/>
      <c r="Y39" s="33"/>
      <c r="Z39" s="33"/>
      <c r="AA39" s="33"/>
      <c r="AB39" s="54"/>
    </row>
    <row r="40" spans="1:28">
      <c r="A40" s="62" t="s">
        <v>54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144" t="s">
        <v>56</v>
      </c>
      <c r="X40" s="144"/>
      <c r="Y40" s="33"/>
      <c r="Z40" s="33"/>
      <c r="AA40" s="33"/>
      <c r="AB40" s="54"/>
    </row>
    <row r="41" spans="1:28" ht="19.5" thickBot="1">
      <c r="A41" s="63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5"/>
    </row>
    <row r="43" spans="1:28">
      <c r="B43"/>
    </row>
    <row r="60" spans="2:24">
      <c r="B60" s="134" t="s">
        <v>70</v>
      </c>
      <c r="C60" s="134"/>
      <c r="D60" s="134"/>
      <c r="E60" s="134"/>
      <c r="F60" s="134"/>
      <c r="G60" s="134"/>
      <c r="I60" s="135" t="s">
        <v>76</v>
      </c>
      <c r="J60" s="135"/>
      <c r="K60" s="135"/>
      <c r="L60" s="135"/>
      <c r="M60" s="135"/>
      <c r="N60" s="67">
        <v>28</v>
      </c>
      <c r="P60" s="134" t="s">
        <v>90</v>
      </c>
      <c r="Q60" s="134"/>
      <c r="R60" s="134"/>
      <c r="S60" s="134"/>
      <c r="T60" s="134"/>
      <c r="U60" s="134"/>
      <c r="V60" s="134"/>
      <c r="W60" s="134"/>
      <c r="X60" s="134"/>
    </row>
    <row r="61" spans="2:24">
      <c r="P61" s="102" t="s">
        <v>88</v>
      </c>
    </row>
  </sheetData>
  <sheetProtection password="D7AA" sheet="1" objects="1" scenarios="1"/>
  <mergeCells count="12">
    <mergeCell ref="B60:G60"/>
    <mergeCell ref="I60:M60"/>
    <mergeCell ref="A1:AB1"/>
    <mergeCell ref="H37:T37"/>
    <mergeCell ref="H38:T38"/>
    <mergeCell ref="H39:T39"/>
    <mergeCell ref="A29:X29"/>
    <mergeCell ref="H30:M30"/>
    <mergeCell ref="H31:M31"/>
    <mergeCell ref="W40:X40"/>
    <mergeCell ref="A36:AB36"/>
    <mergeCell ref="P60:X60"/>
  </mergeCells>
  <dataValidations count="2">
    <dataValidation type="whole" allowBlank="1" showInputMessage="1" showErrorMessage="1" errorTitle="RH [%]" error="RH [%] skal være mellem 1 og 100 i hele tal" promptTitle="RH [%]" prompt="RH [%] skal være mellem 1 og 100 i hele tal" sqref="B3">
      <formula1>1</formula1>
      <formula2>100</formula2>
    </dataValidation>
    <dataValidation type="list" allowBlank="1" showInputMessage="1" showErrorMessage="1" errorTitle="T [°C ]" error="Brug tallene på listen for Temperatur [T °C ]" promptTitle="T [°C ]" prompt="Brug tallene på listen for Temperatur [T °C ]" sqref="B2">
      <formula1>$C$5:$AA$5</formula1>
    </dataValidation>
  </dataValidations>
  <hyperlinks>
    <hyperlink ref="H31" r:id="rId1"/>
    <hyperlink ref="H38" r:id="rId2"/>
    <hyperlink ref="I60" r:id="rId3" display="https://www.wish.com/"/>
    <hyperlink ref="P61" r:id="rId4" display="https://fyndiq.se/produkt/hygrometer-termometer-mater-luftfuktighet-temperatur-27e939c3dbac4ad5/"/>
  </hyperlinks>
  <pageMargins left="0.7" right="0.7" top="0.75" bottom="0.75" header="0.3" footer="0.3"/>
  <pageSetup paperSize="9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Bacon</vt:lpstr>
      <vt:lpstr>Dugpunkt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Walter</cp:lastModifiedBy>
  <dcterms:created xsi:type="dcterms:W3CDTF">2023-02-21T07:57:46Z</dcterms:created>
  <dcterms:modified xsi:type="dcterms:W3CDTF">2023-03-14T12:07:41Z</dcterms:modified>
</cp:coreProperties>
</file>